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INDICADORES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</externalReferences>
  <definedNames>
    <definedName name="_Cua1">#REF!</definedName>
    <definedName name="Admin.">'[2]Gastos de Admin.'!$H$234</definedName>
    <definedName name="_xlnm.Extract">#REF!</definedName>
    <definedName name="_xlnm.Print_Area" localSheetId="0">INDICADORES!$A$1:$O$228</definedName>
    <definedName name="Comerc.">#REF!</definedName>
    <definedName name="Cua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Tot.Gastos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N220" i="4" l="1"/>
  <c r="M220" i="4"/>
  <c r="L220" i="4"/>
  <c r="E220" i="4"/>
  <c r="D220" i="4"/>
  <c r="N219" i="4"/>
  <c r="M219" i="4"/>
  <c r="L219" i="4"/>
  <c r="E219" i="4"/>
  <c r="D219" i="4"/>
  <c r="N218" i="4"/>
  <c r="M218" i="4"/>
  <c r="L218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D217" i="4" s="1"/>
  <c r="E217" i="4" s="1"/>
  <c r="O211" i="4"/>
  <c r="N211" i="4"/>
  <c r="M211" i="4"/>
  <c r="L211" i="4"/>
  <c r="K211" i="4"/>
  <c r="J211" i="4"/>
  <c r="I211" i="4"/>
  <c r="H211" i="4"/>
  <c r="G211" i="4"/>
  <c r="E211" i="4"/>
  <c r="D211" i="4"/>
  <c r="O209" i="4"/>
  <c r="O213" i="4" s="1"/>
  <c r="N209" i="4"/>
  <c r="N213" i="4" s="1"/>
  <c r="M209" i="4"/>
  <c r="M213" i="4" s="1"/>
  <c r="L209" i="4"/>
  <c r="L213" i="4" s="1"/>
  <c r="K209" i="4"/>
  <c r="K213" i="4" s="1"/>
  <c r="J209" i="4"/>
  <c r="J213" i="4" s="1"/>
  <c r="I209" i="4"/>
  <c r="I213" i="4" s="1"/>
  <c r="H209" i="4"/>
  <c r="H213" i="4" s="1"/>
  <c r="G209" i="4"/>
  <c r="G213" i="4" s="1"/>
  <c r="F209" i="4"/>
  <c r="F213" i="4" s="1"/>
  <c r="E209" i="4"/>
  <c r="E213" i="4" s="1"/>
  <c r="D209" i="4"/>
  <c r="D213" i="4" s="1"/>
  <c r="O204" i="4"/>
  <c r="O206" i="4" s="1"/>
  <c r="O207" i="4" s="1"/>
  <c r="N204" i="4"/>
  <c r="N206" i="4" s="1"/>
  <c r="N207" i="4" s="1"/>
  <c r="M204" i="4"/>
  <c r="M206" i="4" s="1"/>
  <c r="M207" i="4" s="1"/>
  <c r="L204" i="4"/>
  <c r="L206" i="4" s="1"/>
  <c r="L207" i="4" s="1"/>
  <c r="K204" i="4"/>
  <c r="K206" i="4" s="1"/>
  <c r="K207" i="4" s="1"/>
  <c r="J204" i="4"/>
  <c r="J206" i="4" s="1"/>
  <c r="I204" i="4"/>
  <c r="I206" i="4" s="1"/>
  <c r="I207" i="4" s="1"/>
  <c r="H204" i="4"/>
  <c r="H206" i="4" s="1"/>
  <c r="G204" i="4"/>
  <c r="G206" i="4" s="1"/>
  <c r="F204" i="4"/>
  <c r="F206" i="4" s="1"/>
  <c r="E204" i="4"/>
  <c r="E206" i="4" s="1"/>
  <c r="D204" i="4"/>
  <c r="D206" i="4" s="1"/>
  <c r="O200" i="4"/>
  <c r="O210" i="4" s="1"/>
  <c r="N200" i="4"/>
  <c r="N210" i="4" s="1"/>
  <c r="M200" i="4"/>
  <c r="M210" i="4" s="1"/>
  <c r="L200" i="4"/>
  <c r="L202" i="4" s="1"/>
  <c r="K200" i="4"/>
  <c r="K210" i="4" s="1"/>
  <c r="J200" i="4"/>
  <c r="J210" i="4" s="1"/>
  <c r="I200" i="4"/>
  <c r="I210" i="4" s="1"/>
  <c r="H200" i="4"/>
  <c r="H202" i="4" s="1"/>
  <c r="G200" i="4"/>
  <c r="G210" i="4" s="1"/>
  <c r="F200" i="4"/>
  <c r="F202" i="4" s="1"/>
  <c r="E200" i="4"/>
  <c r="E210" i="4" s="1"/>
  <c r="D200" i="4"/>
  <c r="D202" i="4" s="1"/>
  <c r="O196" i="4"/>
  <c r="O198" i="4" s="1"/>
  <c r="N196" i="4"/>
  <c r="N198" i="4" s="1"/>
  <c r="M196" i="4"/>
  <c r="M198" i="4" s="1"/>
  <c r="L196" i="4"/>
  <c r="L198" i="4" s="1"/>
  <c r="K196" i="4"/>
  <c r="K198" i="4" s="1"/>
  <c r="J196" i="4"/>
  <c r="J198" i="4" s="1"/>
  <c r="I196" i="4"/>
  <c r="I198" i="4" s="1"/>
  <c r="H196" i="4"/>
  <c r="H198" i="4" s="1"/>
  <c r="G196" i="4"/>
  <c r="G198" i="4" s="1"/>
  <c r="F196" i="4"/>
  <c r="F198" i="4" s="1"/>
  <c r="E196" i="4"/>
  <c r="E198" i="4" s="1"/>
  <c r="D196" i="4"/>
  <c r="D198" i="4" s="1"/>
  <c r="O192" i="4"/>
  <c r="O194" i="4" s="1"/>
  <c r="N192" i="4"/>
  <c r="N208" i="4" s="1"/>
  <c r="M192" i="4"/>
  <c r="M208" i="4" s="1"/>
  <c r="L192" i="4"/>
  <c r="L194" i="4" s="1"/>
  <c r="K192" i="4"/>
  <c r="K194" i="4" s="1"/>
  <c r="J192" i="4"/>
  <c r="J208" i="4" s="1"/>
  <c r="I192" i="4"/>
  <c r="I208" i="4" s="1"/>
  <c r="H192" i="4"/>
  <c r="H208" i="4" s="1"/>
  <c r="G192" i="4"/>
  <c r="G208" i="4" s="1"/>
  <c r="F192" i="4"/>
  <c r="F208" i="4" s="1"/>
  <c r="E192" i="4"/>
  <c r="E208" i="4" s="1"/>
  <c r="D192" i="4"/>
  <c r="D194" i="4" s="1"/>
  <c r="N189" i="4"/>
  <c r="M189" i="4"/>
  <c r="L189" i="4"/>
  <c r="K189" i="4"/>
  <c r="J189" i="4"/>
  <c r="I189" i="4"/>
  <c r="I190" i="4" s="1"/>
  <c r="J190" i="4" s="1"/>
  <c r="K190" i="4" s="1"/>
  <c r="L190" i="4" s="1"/>
  <c r="M190" i="4" s="1"/>
  <c r="N190" i="4" s="1"/>
  <c r="O190" i="4" s="1"/>
  <c r="H189" i="4"/>
  <c r="H190" i="4" s="1"/>
  <c r="G189" i="4"/>
  <c r="G190" i="4" s="1"/>
  <c r="F189" i="4"/>
  <c r="F190" i="4" s="1"/>
  <c r="E189" i="4"/>
  <c r="E190" i="4" s="1"/>
  <c r="D189" i="4"/>
  <c r="D190" i="4" s="1"/>
  <c r="N188" i="4"/>
  <c r="M188" i="4"/>
  <c r="L188" i="4"/>
  <c r="D187" i="4"/>
  <c r="E187" i="4" s="1"/>
  <c r="F187" i="4" s="1"/>
  <c r="G187" i="4" s="1"/>
  <c r="H187" i="4" s="1"/>
  <c r="I187" i="4" s="1"/>
  <c r="J187" i="4" s="1"/>
  <c r="K187" i="4" s="1"/>
  <c r="N186" i="4"/>
  <c r="M186" i="4"/>
  <c r="L186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O172" i="4"/>
  <c r="O176" i="4" s="1"/>
  <c r="N172" i="4"/>
  <c r="N176" i="4" s="1"/>
  <c r="M172" i="4"/>
  <c r="M180" i="4" s="1"/>
  <c r="L172" i="4"/>
  <c r="L176" i="4" s="1"/>
  <c r="K172" i="4"/>
  <c r="K176" i="4" s="1"/>
  <c r="J172" i="4"/>
  <c r="J176" i="4" s="1"/>
  <c r="I172" i="4"/>
  <c r="I180" i="4" s="1"/>
  <c r="H172" i="4"/>
  <c r="H178" i="4" s="1"/>
  <c r="G172" i="4"/>
  <c r="G178" i="4" s="1"/>
  <c r="F172" i="4"/>
  <c r="F178" i="4" s="1"/>
  <c r="E172" i="4"/>
  <c r="E180" i="4" s="1"/>
  <c r="D172" i="4"/>
  <c r="D178" i="4" s="1"/>
  <c r="O170" i="4"/>
  <c r="O171" i="4" s="1"/>
  <c r="N170" i="4"/>
  <c r="N171" i="4" s="1"/>
  <c r="M170" i="4"/>
  <c r="M171" i="4" s="1"/>
  <c r="L170" i="4"/>
  <c r="L171" i="4" s="1"/>
  <c r="K170" i="4"/>
  <c r="K171" i="4" s="1"/>
  <c r="J170" i="4"/>
  <c r="J171" i="4" s="1"/>
  <c r="I170" i="4"/>
  <c r="I171" i="4" s="1"/>
  <c r="H170" i="4"/>
  <c r="H171" i="4" s="1"/>
  <c r="G170" i="4"/>
  <c r="G171" i="4" s="1"/>
  <c r="F170" i="4"/>
  <c r="F171" i="4" s="1"/>
  <c r="E170" i="4"/>
  <c r="E171" i="4" s="1"/>
  <c r="D170" i="4"/>
  <c r="D171" i="4" s="1"/>
  <c r="O168" i="4"/>
  <c r="N168" i="4"/>
  <c r="M168" i="4"/>
  <c r="L168" i="4"/>
  <c r="K168" i="4"/>
  <c r="J168" i="4"/>
  <c r="I168" i="4"/>
  <c r="I169" i="4" s="1"/>
  <c r="J169" i="4" s="1"/>
  <c r="H168" i="4"/>
  <c r="H169" i="4" s="1"/>
  <c r="G168" i="4"/>
  <c r="G169" i="4" s="1"/>
  <c r="F168" i="4"/>
  <c r="F169" i="4" s="1"/>
  <c r="E168" i="4"/>
  <c r="E169" i="4" s="1"/>
  <c r="D168" i="4"/>
  <c r="D169" i="4" s="1"/>
  <c r="O165" i="4"/>
  <c r="N165" i="4"/>
  <c r="M165" i="4"/>
  <c r="L165" i="4"/>
  <c r="K165" i="4"/>
  <c r="J165" i="4"/>
  <c r="I165" i="4"/>
  <c r="H165" i="4"/>
  <c r="G165" i="4"/>
  <c r="F165" i="4"/>
  <c r="E165" i="4"/>
  <c r="D165" i="4"/>
  <c r="D166" i="4" s="1"/>
  <c r="O163" i="4"/>
  <c r="N163" i="4"/>
  <c r="M163" i="4"/>
  <c r="L163" i="4"/>
  <c r="K163" i="4"/>
  <c r="J163" i="4"/>
  <c r="I163" i="4"/>
  <c r="H163" i="4"/>
  <c r="G163" i="4"/>
  <c r="F163" i="4"/>
  <c r="E163" i="4"/>
  <c r="D163" i="4"/>
  <c r="D164" i="4" s="1"/>
  <c r="E164" i="4" s="1"/>
  <c r="F164" i="4" s="1"/>
  <c r="G164" i="4" s="1"/>
  <c r="H164" i="4" s="1"/>
  <c r="I164" i="4" s="1"/>
  <c r="J164" i="4" s="1"/>
  <c r="K164" i="4" s="1"/>
  <c r="L164" i="4" s="1"/>
  <c r="M164" i="4" s="1"/>
  <c r="N164" i="4" s="1"/>
  <c r="O164" i="4" s="1"/>
  <c r="O160" i="4"/>
  <c r="N160" i="4"/>
  <c r="M160" i="4"/>
  <c r="L160" i="4"/>
  <c r="K160" i="4"/>
  <c r="J160" i="4"/>
  <c r="I160" i="4"/>
  <c r="H160" i="4"/>
  <c r="G160" i="4"/>
  <c r="F160" i="4"/>
  <c r="E160" i="4"/>
  <c r="D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O155" i="4"/>
  <c r="O162" i="4" s="1"/>
  <c r="N155" i="4"/>
  <c r="N162" i="4" s="1"/>
  <c r="M155" i="4"/>
  <c r="M162" i="4" s="1"/>
  <c r="L155" i="4"/>
  <c r="L162" i="4" s="1"/>
  <c r="K155" i="4"/>
  <c r="K162" i="4" s="1"/>
  <c r="J155" i="4"/>
  <c r="J162" i="4" s="1"/>
  <c r="I155" i="4"/>
  <c r="I162" i="4" s="1"/>
  <c r="H155" i="4"/>
  <c r="H162" i="4" s="1"/>
  <c r="G155" i="4"/>
  <c r="G162" i="4" s="1"/>
  <c r="F155" i="4"/>
  <c r="F162" i="4" s="1"/>
  <c r="E155" i="4"/>
  <c r="E162" i="4" s="1"/>
  <c r="D155" i="4"/>
  <c r="D162" i="4" s="1"/>
  <c r="O151" i="4"/>
  <c r="N151" i="4"/>
  <c r="M151" i="4"/>
  <c r="L151" i="4"/>
  <c r="K151" i="4"/>
  <c r="J151" i="4"/>
  <c r="I151" i="4"/>
  <c r="H151" i="4"/>
  <c r="G151" i="4"/>
  <c r="F151" i="4"/>
  <c r="E151" i="4"/>
  <c r="D151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G115" i="4"/>
  <c r="H115" i="4" s="1"/>
  <c r="I115" i="4" s="1"/>
  <c r="J115" i="4" s="1"/>
  <c r="K115" i="4" s="1"/>
  <c r="L115" i="4" s="1"/>
  <c r="M115" i="4" s="1"/>
  <c r="N115" i="4" s="1"/>
  <c r="O115" i="4" s="1"/>
  <c r="F115" i="4"/>
  <c r="E115" i="4"/>
  <c r="D115" i="4"/>
  <c r="O110" i="4"/>
  <c r="N110" i="4"/>
  <c r="M110" i="4"/>
  <c r="L110" i="4"/>
  <c r="K110" i="4"/>
  <c r="J110" i="4"/>
  <c r="I110" i="4"/>
  <c r="I153" i="4" s="1"/>
  <c r="H110" i="4"/>
  <c r="G110" i="4"/>
  <c r="F110" i="4"/>
  <c r="F153" i="4" s="1"/>
  <c r="E110" i="4"/>
  <c r="E153" i="4" s="1"/>
  <c r="D110" i="4"/>
  <c r="D153" i="4" s="1"/>
  <c r="O103" i="4"/>
  <c r="N103" i="4"/>
  <c r="M103" i="4"/>
  <c r="L103" i="4"/>
  <c r="K103" i="4"/>
  <c r="J103" i="4"/>
  <c r="I103" i="4"/>
  <c r="H103" i="4"/>
  <c r="G103" i="4"/>
  <c r="F103" i="4"/>
  <c r="E103" i="4"/>
  <c r="D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O104" i="4" s="1"/>
  <c r="N99" i="4"/>
  <c r="N104" i="4" s="1"/>
  <c r="M99" i="4"/>
  <c r="M104" i="4" s="1"/>
  <c r="L99" i="4"/>
  <c r="L104" i="4" s="1"/>
  <c r="K99" i="4"/>
  <c r="K104" i="4" s="1"/>
  <c r="J99" i="4"/>
  <c r="J104" i="4" s="1"/>
  <c r="I99" i="4"/>
  <c r="I104" i="4" s="1"/>
  <c r="H99" i="4"/>
  <c r="H104" i="4" s="1"/>
  <c r="G99" i="4"/>
  <c r="G104" i="4" s="1"/>
  <c r="F99" i="4"/>
  <c r="F104" i="4" s="1"/>
  <c r="E99" i="4"/>
  <c r="E104" i="4" s="1"/>
  <c r="D99" i="4"/>
  <c r="D104" i="4" s="1"/>
  <c r="D84" i="4"/>
  <c r="E84" i="4" s="1"/>
  <c r="F84" i="4" s="1"/>
  <c r="G84" i="4" s="1"/>
  <c r="H84" i="4" s="1"/>
  <c r="I84" i="4" s="1"/>
  <c r="J84" i="4" s="1"/>
  <c r="K84" i="4" s="1"/>
  <c r="L84" i="4" s="1"/>
  <c r="M84" i="4" s="1"/>
  <c r="N84" i="4" s="1"/>
  <c r="O84" i="4" s="1"/>
  <c r="P79" i="4"/>
  <c r="O79" i="4"/>
  <c r="O81" i="4" s="1"/>
  <c r="N79" i="4"/>
  <c r="M79" i="4"/>
  <c r="L79" i="4"/>
  <c r="K79" i="4"/>
  <c r="K81" i="4" s="1"/>
  <c r="J79" i="4"/>
  <c r="I79" i="4"/>
  <c r="H79" i="4"/>
  <c r="G79" i="4"/>
  <c r="G81" i="4" s="1"/>
  <c r="F79" i="4"/>
  <c r="E79" i="4"/>
  <c r="D79" i="4"/>
  <c r="D78" i="4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O75" i="4"/>
  <c r="N73" i="4"/>
  <c r="N75" i="4" s="1"/>
  <c r="M73" i="4"/>
  <c r="M75" i="4" s="1"/>
  <c r="L73" i="4"/>
  <c r="L75" i="4" s="1"/>
  <c r="K73" i="4"/>
  <c r="K75" i="4" s="1"/>
  <c r="J73" i="4"/>
  <c r="J75" i="4" s="1"/>
  <c r="I73" i="4"/>
  <c r="I75" i="4" s="1"/>
  <c r="H73" i="4"/>
  <c r="H75" i="4" s="1"/>
  <c r="G73" i="4"/>
  <c r="G75" i="4" s="1"/>
  <c r="F73" i="4"/>
  <c r="F75" i="4" s="1"/>
  <c r="E73" i="4"/>
  <c r="E75" i="4" s="1"/>
  <c r="D73" i="4"/>
  <c r="D77" i="4" s="1"/>
  <c r="D72" i="4"/>
  <c r="E72" i="4" s="1"/>
  <c r="O69" i="4"/>
  <c r="N67" i="4"/>
  <c r="M67" i="4"/>
  <c r="L67" i="4"/>
  <c r="L69" i="4" s="1"/>
  <c r="K67" i="4"/>
  <c r="K69" i="4" s="1"/>
  <c r="J67" i="4"/>
  <c r="I67" i="4"/>
  <c r="H67" i="4"/>
  <c r="H69" i="4" s="1"/>
  <c r="G67" i="4"/>
  <c r="G69" i="4" s="1"/>
  <c r="F67" i="4"/>
  <c r="E67" i="4"/>
  <c r="E69" i="4" s="1"/>
  <c r="D67" i="4"/>
  <c r="D69" i="4" s="1"/>
  <c r="D66" i="4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O61" i="4"/>
  <c r="N61" i="4"/>
  <c r="N63" i="4" s="1"/>
  <c r="M61" i="4"/>
  <c r="M63" i="4" s="1"/>
  <c r="L61" i="4"/>
  <c r="L63" i="4" s="1"/>
  <c r="K61" i="4"/>
  <c r="J61" i="4"/>
  <c r="J63" i="4" s="1"/>
  <c r="I61" i="4"/>
  <c r="I63" i="4" s="1"/>
  <c r="H61" i="4"/>
  <c r="H63" i="4" s="1"/>
  <c r="G61" i="4"/>
  <c r="F61" i="4"/>
  <c r="F63" i="4" s="1"/>
  <c r="E61" i="4"/>
  <c r="E63" i="4" s="1"/>
  <c r="D61" i="4"/>
  <c r="D65" i="4" s="1"/>
  <c r="D60" i="4"/>
  <c r="E60" i="4" s="1"/>
  <c r="F60" i="4" s="1"/>
  <c r="G60" i="4" s="1"/>
  <c r="H60" i="4" s="1"/>
  <c r="I60" i="4" s="1"/>
  <c r="J60" i="4" s="1"/>
  <c r="K60" i="4" s="1"/>
  <c r="L60" i="4" s="1"/>
  <c r="M60" i="4" s="1"/>
  <c r="N60" i="4" s="1"/>
  <c r="O60" i="4" s="1"/>
  <c r="P55" i="4"/>
  <c r="O55" i="4"/>
  <c r="O85" i="4" s="1"/>
  <c r="N55" i="4"/>
  <c r="N57" i="4" s="1"/>
  <c r="M55" i="4"/>
  <c r="M85" i="4" s="1"/>
  <c r="L55" i="4"/>
  <c r="K55" i="4"/>
  <c r="K57" i="4" s="1"/>
  <c r="J55" i="4"/>
  <c r="J57" i="4" s="1"/>
  <c r="I55" i="4"/>
  <c r="I85" i="4" s="1"/>
  <c r="H55" i="4"/>
  <c r="G55" i="4"/>
  <c r="G57" i="4" s="1"/>
  <c r="F55" i="4"/>
  <c r="F57" i="4" s="1"/>
  <c r="E55" i="4"/>
  <c r="E85" i="4" s="1"/>
  <c r="D55" i="4"/>
  <c r="G51" i="4"/>
  <c r="H51" i="4" s="1"/>
  <c r="I51" i="4" s="1"/>
  <c r="J51" i="4" s="1"/>
  <c r="K51" i="4" s="1"/>
  <c r="L51" i="4" s="1"/>
  <c r="M51" i="4" s="1"/>
  <c r="N51" i="4" s="1"/>
  <c r="O51" i="4" s="1"/>
  <c r="D51" i="4"/>
  <c r="E51" i="4" s="1"/>
  <c r="F51" i="4" s="1"/>
  <c r="O46" i="4"/>
  <c r="O48" i="4" s="1"/>
  <c r="N46" i="4"/>
  <c r="N48" i="4" s="1"/>
  <c r="M46" i="4"/>
  <c r="M48" i="4" s="1"/>
  <c r="L46" i="4"/>
  <c r="L48" i="4" s="1"/>
  <c r="K46" i="4"/>
  <c r="K48" i="4" s="1"/>
  <c r="J46" i="4"/>
  <c r="J48" i="4" s="1"/>
  <c r="I46" i="4"/>
  <c r="I48" i="4" s="1"/>
  <c r="H46" i="4"/>
  <c r="H48" i="4" s="1"/>
  <c r="G46" i="4"/>
  <c r="G48" i="4" s="1"/>
  <c r="F46" i="4"/>
  <c r="F48" i="4" s="1"/>
  <c r="E46" i="4"/>
  <c r="E48" i="4" s="1"/>
  <c r="D46" i="4"/>
  <c r="D50" i="4" s="1"/>
  <c r="G45" i="4"/>
  <c r="H45" i="4" s="1"/>
  <c r="I45" i="4" s="1"/>
  <c r="J45" i="4" s="1"/>
  <c r="K45" i="4" s="1"/>
  <c r="L45" i="4" s="1"/>
  <c r="M45" i="4" s="1"/>
  <c r="N45" i="4" s="1"/>
  <c r="O45" i="4" s="1"/>
  <c r="D45" i="4"/>
  <c r="E45" i="4" s="1"/>
  <c r="F45" i="4" s="1"/>
  <c r="O40" i="4"/>
  <c r="O42" i="4" s="1"/>
  <c r="N40" i="4"/>
  <c r="N42" i="4" s="1"/>
  <c r="M40" i="4"/>
  <c r="M42" i="4" s="1"/>
  <c r="L40" i="4"/>
  <c r="L42" i="4" s="1"/>
  <c r="K40" i="4"/>
  <c r="K42" i="4" s="1"/>
  <c r="J40" i="4"/>
  <c r="J42" i="4" s="1"/>
  <c r="I40" i="4"/>
  <c r="I42" i="4" s="1"/>
  <c r="H40" i="4"/>
  <c r="H42" i="4" s="1"/>
  <c r="G40" i="4"/>
  <c r="G42" i="4" s="1"/>
  <c r="F40" i="4"/>
  <c r="F42" i="4" s="1"/>
  <c r="E40" i="4"/>
  <c r="E42" i="4" s="1"/>
  <c r="D40" i="4"/>
  <c r="D44" i="4" s="1"/>
  <c r="D39" i="4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O34" i="4"/>
  <c r="O36" i="4" s="1"/>
  <c r="N34" i="4"/>
  <c r="M34" i="4"/>
  <c r="M36" i="4" s="1"/>
  <c r="L34" i="4"/>
  <c r="K34" i="4"/>
  <c r="K36" i="4" s="1"/>
  <c r="J34" i="4"/>
  <c r="I34" i="4"/>
  <c r="I36" i="4" s="1"/>
  <c r="H34" i="4"/>
  <c r="G34" i="4"/>
  <c r="G36" i="4" s="1"/>
  <c r="F34" i="4"/>
  <c r="E34" i="4"/>
  <c r="D34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O19" i="4"/>
  <c r="O21" i="4" s="1"/>
  <c r="N19" i="4"/>
  <c r="N21" i="4" s="1"/>
  <c r="M19" i="4"/>
  <c r="M21" i="4" s="1"/>
  <c r="L19" i="4"/>
  <c r="L21" i="4" s="1"/>
  <c r="K19" i="4"/>
  <c r="K21" i="4" s="1"/>
  <c r="J19" i="4"/>
  <c r="J21" i="4" s="1"/>
  <c r="I19" i="4"/>
  <c r="I21" i="4" s="1"/>
  <c r="H19" i="4"/>
  <c r="H21" i="4" s="1"/>
  <c r="G19" i="4"/>
  <c r="G21" i="4" s="1"/>
  <c r="F19" i="4"/>
  <c r="F21" i="4" s="1"/>
  <c r="E19" i="4"/>
  <c r="E21" i="4" s="1"/>
  <c r="D19" i="4"/>
  <c r="D21" i="4" s="1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D18" i="4"/>
  <c r="O13" i="4"/>
  <c r="O97" i="4" s="1"/>
  <c r="N13" i="4"/>
  <c r="M13" i="4"/>
  <c r="M97" i="4" s="1"/>
  <c r="L13" i="4"/>
  <c r="L97" i="4" s="1"/>
  <c r="K13" i="4"/>
  <c r="K97" i="4" s="1"/>
  <c r="J13" i="4"/>
  <c r="I13" i="4"/>
  <c r="H13" i="4"/>
  <c r="H97" i="4" s="1"/>
  <c r="G13" i="4"/>
  <c r="G97" i="4" s="1"/>
  <c r="F13" i="4"/>
  <c r="E13" i="4"/>
  <c r="E97" i="4" s="1"/>
  <c r="D13" i="4"/>
  <c r="D97" i="4" s="1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D12" i="4"/>
  <c r="O7" i="4"/>
  <c r="O95" i="4" s="1"/>
  <c r="N7" i="4"/>
  <c r="N95" i="4" s="1"/>
  <c r="M7" i="4"/>
  <c r="M95" i="4" s="1"/>
  <c r="L7" i="4"/>
  <c r="L95" i="4" s="1"/>
  <c r="K7" i="4"/>
  <c r="K95" i="4" s="1"/>
  <c r="J7" i="4"/>
  <c r="J95" i="4" s="1"/>
  <c r="I7" i="4"/>
  <c r="I95" i="4" s="1"/>
  <c r="H7" i="4"/>
  <c r="H95" i="4" s="1"/>
  <c r="G7" i="4"/>
  <c r="G95" i="4" s="1"/>
  <c r="F7" i="4"/>
  <c r="F95" i="4" s="1"/>
  <c r="E7" i="4"/>
  <c r="E95" i="4" s="1"/>
  <c r="D7" i="4"/>
  <c r="D95" i="4" s="1"/>
  <c r="I9" i="4" l="1"/>
  <c r="K169" i="4"/>
  <c r="L169" i="4" s="1"/>
  <c r="M169" i="4" s="1"/>
  <c r="N169" i="4" s="1"/>
  <c r="O169" i="4" s="1"/>
  <c r="I31" i="4"/>
  <c r="K31" i="4"/>
  <c r="F183" i="4"/>
  <c r="J183" i="4"/>
  <c r="N183" i="4"/>
  <c r="D23" i="4"/>
  <c r="D22" i="4" s="1"/>
  <c r="L31" i="4"/>
  <c r="E91" i="4"/>
  <c r="I91" i="4"/>
  <c r="M91" i="4"/>
  <c r="D71" i="4"/>
  <c r="D92" i="4" s="1"/>
  <c r="D88" i="4"/>
  <c r="H88" i="4"/>
  <c r="L88" i="4"/>
  <c r="G183" i="4"/>
  <c r="K183" i="4"/>
  <c r="O183" i="4"/>
  <c r="L187" i="4"/>
  <c r="M187" i="4" s="1"/>
  <c r="N187" i="4" s="1"/>
  <c r="O187" i="4" s="1"/>
  <c r="D52" i="4"/>
  <c r="H52" i="4"/>
  <c r="L52" i="4"/>
  <c r="H36" i="4"/>
  <c r="M69" i="4"/>
  <c r="D75" i="4"/>
  <c r="E88" i="4"/>
  <c r="I88" i="4"/>
  <c r="M88" i="4"/>
  <c r="E166" i="4"/>
  <c r="F166" i="4" s="1"/>
  <c r="G166" i="4" s="1"/>
  <c r="G167" i="4" s="1"/>
  <c r="D183" i="4"/>
  <c r="H183" i="4"/>
  <c r="L183" i="4"/>
  <c r="H31" i="4"/>
  <c r="I69" i="4"/>
  <c r="F88" i="4"/>
  <c r="J88" i="4"/>
  <c r="N88" i="4"/>
  <c r="E183" i="4"/>
  <c r="I183" i="4"/>
  <c r="M183" i="4"/>
  <c r="F217" i="4"/>
  <c r="G217" i="4" s="1"/>
  <c r="H217" i="4" s="1"/>
  <c r="I217" i="4" s="1"/>
  <c r="J217" i="4" s="1"/>
  <c r="K217" i="4" s="1"/>
  <c r="L217" i="4" s="1"/>
  <c r="M217" i="4" s="1"/>
  <c r="N217" i="4" s="1"/>
  <c r="O217" i="4" s="1"/>
  <c r="E50" i="4"/>
  <c r="D49" i="4"/>
  <c r="E44" i="4"/>
  <c r="D43" i="4"/>
  <c r="M9" i="4"/>
  <c r="E15" i="4"/>
  <c r="G9" i="4"/>
  <c r="O9" i="4"/>
  <c r="K15" i="4"/>
  <c r="O15" i="4"/>
  <c r="E23" i="4"/>
  <c r="E52" i="4"/>
  <c r="M52" i="4"/>
  <c r="E36" i="4"/>
  <c r="G52" i="4"/>
  <c r="O52" i="4"/>
  <c r="G63" i="4"/>
  <c r="G88" i="4"/>
  <c r="K63" i="4"/>
  <c r="K88" i="4"/>
  <c r="O63" i="4"/>
  <c r="O91" i="4"/>
  <c r="O88" i="4"/>
  <c r="D9" i="4"/>
  <c r="H9" i="4"/>
  <c r="L9" i="4"/>
  <c r="D11" i="4"/>
  <c r="D15" i="4"/>
  <c r="H15" i="4"/>
  <c r="L15" i="4"/>
  <c r="D17" i="4"/>
  <c r="D31" i="4"/>
  <c r="O31" i="4"/>
  <c r="F52" i="4"/>
  <c r="J52" i="4"/>
  <c r="N52" i="4"/>
  <c r="L36" i="4"/>
  <c r="D38" i="4"/>
  <c r="O57" i="4"/>
  <c r="D64" i="4"/>
  <c r="E65" i="4"/>
  <c r="K52" i="4"/>
  <c r="I97" i="4"/>
  <c r="I152" i="4"/>
  <c r="I15" i="4"/>
  <c r="F9" i="4"/>
  <c r="J9" i="4"/>
  <c r="N9" i="4"/>
  <c r="F97" i="4"/>
  <c r="F31" i="4"/>
  <c r="J97" i="4"/>
  <c r="J31" i="4"/>
  <c r="N97" i="4"/>
  <c r="N31" i="4"/>
  <c r="F15" i="4"/>
  <c r="J15" i="4"/>
  <c r="N15" i="4"/>
  <c r="G31" i="4"/>
  <c r="D36" i="4"/>
  <c r="D42" i="4"/>
  <c r="D48" i="4"/>
  <c r="D59" i="4"/>
  <c r="D57" i="4"/>
  <c r="D85" i="4"/>
  <c r="H57" i="4"/>
  <c r="H85" i="4"/>
  <c r="L57" i="4"/>
  <c r="L85" i="4"/>
  <c r="F91" i="4"/>
  <c r="J91" i="4"/>
  <c r="N91" i="4"/>
  <c r="E87" i="4"/>
  <c r="F72" i="4"/>
  <c r="E9" i="4"/>
  <c r="M15" i="4"/>
  <c r="E31" i="4"/>
  <c r="K9" i="4"/>
  <c r="G15" i="4"/>
  <c r="M31" i="4"/>
  <c r="I52" i="4"/>
  <c r="G91" i="4"/>
  <c r="K91" i="4"/>
  <c r="E77" i="4"/>
  <c r="D76" i="4"/>
  <c r="F36" i="4"/>
  <c r="J36" i="4"/>
  <c r="N36" i="4"/>
  <c r="E57" i="4"/>
  <c r="I57" i="4"/>
  <c r="M57" i="4"/>
  <c r="F69" i="4"/>
  <c r="J69" i="4"/>
  <c r="N69" i="4"/>
  <c r="F81" i="4"/>
  <c r="J81" i="4"/>
  <c r="N81" i="4"/>
  <c r="F85" i="4"/>
  <c r="J85" i="4"/>
  <c r="N85" i="4"/>
  <c r="J153" i="4"/>
  <c r="J152" i="4"/>
  <c r="N153" i="4"/>
  <c r="N152" i="4"/>
  <c r="F112" i="4"/>
  <c r="J112" i="4"/>
  <c r="N112" i="4"/>
  <c r="F114" i="4"/>
  <c r="F152" i="4"/>
  <c r="F161" i="4"/>
  <c r="J161" i="4"/>
  <c r="N161" i="4"/>
  <c r="H215" i="4"/>
  <c r="G85" i="4"/>
  <c r="K85" i="4"/>
  <c r="G153" i="4"/>
  <c r="G152" i="4"/>
  <c r="K153" i="4"/>
  <c r="K152" i="4"/>
  <c r="O153" i="4"/>
  <c r="O152" i="4"/>
  <c r="G112" i="4"/>
  <c r="K112" i="4"/>
  <c r="O112" i="4"/>
  <c r="G161" i="4"/>
  <c r="K161" i="4"/>
  <c r="O161" i="4"/>
  <c r="E215" i="4"/>
  <c r="E212" i="4"/>
  <c r="E214" i="4" s="1"/>
  <c r="I215" i="4"/>
  <c r="I212" i="4"/>
  <c r="I214" i="4" s="1"/>
  <c r="M215" i="4"/>
  <c r="M212" i="4"/>
  <c r="M214" i="4" s="1"/>
  <c r="D81" i="4"/>
  <c r="H81" i="4"/>
  <c r="L81" i="4"/>
  <c r="D83" i="4"/>
  <c r="D86" i="4"/>
  <c r="D87" i="4"/>
  <c r="D91" i="4"/>
  <c r="H91" i="4"/>
  <c r="L91" i="4"/>
  <c r="H153" i="4"/>
  <c r="H152" i="4"/>
  <c r="L153" i="4"/>
  <c r="L152" i="4"/>
  <c r="D112" i="4"/>
  <c r="H112" i="4"/>
  <c r="L112" i="4"/>
  <c r="D114" i="4"/>
  <c r="D113" i="4" s="1"/>
  <c r="D152" i="4"/>
  <c r="D161" i="4"/>
  <c r="H161" i="4"/>
  <c r="L161" i="4"/>
  <c r="H166" i="4"/>
  <c r="F215" i="4"/>
  <c r="F212" i="4"/>
  <c r="F214" i="4" s="1"/>
  <c r="J215" i="4"/>
  <c r="J212" i="4"/>
  <c r="J214" i="4" s="1"/>
  <c r="N215" i="4"/>
  <c r="N212" i="4"/>
  <c r="N214" i="4" s="1"/>
  <c r="D63" i="4"/>
  <c r="E81" i="4"/>
  <c r="I81" i="4"/>
  <c r="M81" i="4"/>
  <c r="M153" i="4"/>
  <c r="M152" i="4"/>
  <c r="E112" i="4"/>
  <c r="I112" i="4"/>
  <c r="M112" i="4"/>
  <c r="E114" i="4"/>
  <c r="E113" i="4" s="1"/>
  <c r="E152" i="4"/>
  <c r="E161" i="4"/>
  <c r="I161" i="4"/>
  <c r="M161" i="4"/>
  <c r="G215" i="4"/>
  <c r="G212" i="4"/>
  <c r="G214" i="4" s="1"/>
  <c r="F157" i="4"/>
  <c r="G157" i="4" s="1"/>
  <c r="H157" i="4" s="1"/>
  <c r="I157" i="4" s="1"/>
  <c r="J157" i="4" s="1"/>
  <c r="F158" i="4"/>
  <c r="N158" i="4"/>
  <c r="E174" i="4"/>
  <c r="I174" i="4"/>
  <c r="M174" i="4"/>
  <c r="E176" i="4"/>
  <c r="I176" i="4"/>
  <c r="M176" i="4"/>
  <c r="E178" i="4"/>
  <c r="J178" i="4"/>
  <c r="N178" i="4"/>
  <c r="F180" i="4"/>
  <c r="J180" i="4"/>
  <c r="N180" i="4"/>
  <c r="G194" i="4"/>
  <c r="M194" i="4"/>
  <c r="E202" i="4"/>
  <c r="I202" i="4"/>
  <c r="M202" i="4"/>
  <c r="K208" i="4"/>
  <c r="O208" i="4"/>
  <c r="H210" i="4"/>
  <c r="H212" i="4" s="1"/>
  <c r="H214" i="4" s="1"/>
  <c r="L210" i="4"/>
  <c r="G158" i="4"/>
  <c r="K158" i="4"/>
  <c r="O158" i="4"/>
  <c r="F174" i="4"/>
  <c r="J174" i="4"/>
  <c r="N174" i="4"/>
  <c r="F176" i="4"/>
  <c r="K178" i="4"/>
  <c r="O178" i="4"/>
  <c r="G180" i="4"/>
  <c r="K180" i="4"/>
  <c r="O180" i="4"/>
  <c r="I194" i="4"/>
  <c r="N194" i="4"/>
  <c r="J202" i="4"/>
  <c r="N202" i="4"/>
  <c r="D208" i="4"/>
  <c r="L208" i="4"/>
  <c r="D210" i="4"/>
  <c r="D157" i="4"/>
  <c r="D158" i="4"/>
  <c r="H158" i="4"/>
  <c r="L158" i="4"/>
  <c r="G174" i="4"/>
  <c r="K174" i="4"/>
  <c r="O174" i="4"/>
  <c r="G176" i="4"/>
  <c r="L178" i="4"/>
  <c r="D180" i="4"/>
  <c r="H180" i="4"/>
  <c r="L180" i="4"/>
  <c r="G202" i="4"/>
  <c r="K202" i="4"/>
  <c r="O202" i="4"/>
  <c r="E157" i="4"/>
  <c r="E158" i="4"/>
  <c r="I158" i="4"/>
  <c r="M158" i="4"/>
  <c r="D174" i="4"/>
  <c r="H174" i="4"/>
  <c r="L174" i="4"/>
  <c r="D176" i="4"/>
  <c r="H176" i="4"/>
  <c r="M178" i="4"/>
  <c r="E71" i="4" l="1"/>
  <c r="D70" i="4"/>
  <c r="L215" i="4"/>
  <c r="L212" i="4"/>
  <c r="L214" i="4" s="1"/>
  <c r="O215" i="4"/>
  <c r="O212" i="4"/>
  <c r="O214" i="4" s="1"/>
  <c r="H167" i="4"/>
  <c r="I166" i="4"/>
  <c r="E83" i="4"/>
  <c r="D89" i="4"/>
  <c r="D82" i="4"/>
  <c r="D215" i="4"/>
  <c r="D212" i="4"/>
  <c r="D214" i="4" s="1"/>
  <c r="K215" i="4"/>
  <c r="K212" i="4"/>
  <c r="K214" i="4" s="1"/>
  <c r="K157" i="4"/>
  <c r="L157" i="4" s="1"/>
  <c r="M157" i="4" s="1"/>
  <c r="N157" i="4" s="1"/>
  <c r="O157" i="4" s="1"/>
  <c r="G114" i="4"/>
  <c r="F113" i="4"/>
  <c r="F77" i="4"/>
  <c r="E76" i="4"/>
  <c r="E17" i="4"/>
  <c r="D16" i="4"/>
  <c r="D32" i="4"/>
  <c r="E11" i="4"/>
  <c r="D10" i="4"/>
  <c r="F23" i="4"/>
  <c r="E22" i="4"/>
  <c r="E43" i="4"/>
  <c r="F44" i="4"/>
  <c r="D58" i="4"/>
  <c r="E59" i="4"/>
  <c r="E38" i="4"/>
  <c r="D53" i="4"/>
  <c r="D37" i="4"/>
  <c r="G72" i="4"/>
  <c r="F87" i="4"/>
  <c r="E64" i="4"/>
  <c r="F65" i="4"/>
  <c r="E49" i="4"/>
  <c r="F50" i="4"/>
  <c r="E70" i="4" l="1"/>
  <c r="F71" i="4"/>
  <c r="E58" i="4"/>
  <c r="F59" i="4"/>
  <c r="E86" i="4"/>
  <c r="I167" i="4"/>
  <c r="J166" i="4"/>
  <c r="G65" i="4"/>
  <c r="F64" i="4"/>
  <c r="F22" i="4"/>
  <c r="G23" i="4"/>
  <c r="F43" i="4"/>
  <c r="G44" i="4"/>
  <c r="E32" i="4"/>
  <c r="F17" i="4"/>
  <c r="E16" i="4"/>
  <c r="H114" i="4"/>
  <c r="G113" i="4"/>
  <c r="E92" i="4"/>
  <c r="F49" i="4"/>
  <c r="G50" i="4"/>
  <c r="E53" i="4"/>
  <c r="F38" i="4"/>
  <c r="E37" i="4"/>
  <c r="F11" i="4"/>
  <c r="E10" i="4"/>
  <c r="E89" i="4"/>
  <c r="E82" i="4"/>
  <c r="F83" i="4"/>
  <c r="H72" i="4"/>
  <c r="G87" i="4"/>
  <c r="F76" i="4"/>
  <c r="G77" i="4"/>
  <c r="G71" i="4" l="1"/>
  <c r="F70" i="4"/>
  <c r="F92" i="4"/>
  <c r="F53" i="4"/>
  <c r="F37" i="4"/>
  <c r="G38" i="4"/>
  <c r="F32" i="4"/>
  <c r="F16" i="4"/>
  <c r="G17" i="4"/>
  <c r="H65" i="4"/>
  <c r="G64" i="4"/>
  <c r="I72" i="4"/>
  <c r="H87" i="4"/>
  <c r="G22" i="4"/>
  <c r="H23" i="4"/>
  <c r="H77" i="4"/>
  <c r="G76" i="4"/>
  <c r="G83" i="4"/>
  <c r="F89" i="4"/>
  <c r="F82" i="4"/>
  <c r="F10" i="4"/>
  <c r="G11" i="4"/>
  <c r="G49" i="4"/>
  <c r="H50" i="4"/>
  <c r="I114" i="4"/>
  <c r="H113" i="4"/>
  <c r="G43" i="4"/>
  <c r="H44" i="4"/>
  <c r="F58" i="4"/>
  <c r="G59" i="4"/>
  <c r="F86" i="4"/>
  <c r="J167" i="4"/>
  <c r="K166" i="4"/>
  <c r="H71" i="4" l="1"/>
  <c r="G70" i="4"/>
  <c r="I44" i="4"/>
  <c r="H43" i="4"/>
  <c r="I77" i="4"/>
  <c r="H76" i="4"/>
  <c r="H17" i="4"/>
  <c r="G32" i="4"/>
  <c r="G16" i="4"/>
  <c r="I23" i="4"/>
  <c r="H22" i="4"/>
  <c r="H59" i="4"/>
  <c r="G58" i="4"/>
  <c r="G86" i="4"/>
  <c r="H11" i="4"/>
  <c r="G10" i="4"/>
  <c r="H83" i="4"/>
  <c r="G89" i="4"/>
  <c r="G82" i="4"/>
  <c r="I50" i="4"/>
  <c r="H49" i="4"/>
  <c r="I87" i="4"/>
  <c r="J72" i="4"/>
  <c r="K167" i="4"/>
  <c r="L166" i="4"/>
  <c r="I113" i="4"/>
  <c r="J114" i="4"/>
  <c r="G92" i="4"/>
  <c r="H64" i="4"/>
  <c r="I65" i="4"/>
  <c r="G53" i="4"/>
  <c r="G37" i="4"/>
  <c r="H38" i="4"/>
  <c r="H70" i="4" l="1"/>
  <c r="I71" i="4"/>
  <c r="K72" i="4"/>
  <c r="J87" i="4"/>
  <c r="H10" i="4"/>
  <c r="I11" i="4"/>
  <c r="H32" i="4"/>
  <c r="H16" i="4"/>
  <c r="I17" i="4"/>
  <c r="J23" i="4"/>
  <c r="I22" i="4"/>
  <c r="K114" i="4"/>
  <c r="J113" i="4"/>
  <c r="I43" i="4"/>
  <c r="J44" i="4"/>
  <c r="J65" i="4"/>
  <c r="I64" i="4"/>
  <c r="H53" i="4"/>
  <c r="H37" i="4"/>
  <c r="I38" i="4"/>
  <c r="L167" i="4"/>
  <c r="M166" i="4"/>
  <c r="I83" i="4"/>
  <c r="H89" i="4"/>
  <c r="H82" i="4"/>
  <c r="J77" i="4"/>
  <c r="I76" i="4"/>
  <c r="I49" i="4"/>
  <c r="J50" i="4"/>
  <c r="H58" i="4"/>
  <c r="I59" i="4"/>
  <c r="H86" i="4"/>
  <c r="H92" i="4"/>
  <c r="I70" i="4" l="1"/>
  <c r="J71" i="4"/>
  <c r="J49" i="4"/>
  <c r="K50" i="4"/>
  <c r="I16" i="4"/>
  <c r="J17" i="4"/>
  <c r="I32" i="4"/>
  <c r="I53" i="4"/>
  <c r="J38" i="4"/>
  <c r="I37" i="4"/>
  <c r="K65" i="4"/>
  <c r="J64" i="4"/>
  <c r="L114" i="4"/>
  <c r="K113" i="4"/>
  <c r="I58" i="4"/>
  <c r="J59" i="4"/>
  <c r="I86" i="4"/>
  <c r="I89" i="4"/>
  <c r="I82" i="4"/>
  <c r="J83" i="4"/>
  <c r="J43" i="4"/>
  <c r="K44" i="4"/>
  <c r="L72" i="4"/>
  <c r="K87" i="4"/>
  <c r="J76" i="4"/>
  <c r="K77" i="4"/>
  <c r="M167" i="4"/>
  <c r="N166" i="4"/>
  <c r="J22" i="4"/>
  <c r="K23" i="4"/>
  <c r="J11" i="4"/>
  <c r="I10" i="4"/>
  <c r="I92" i="4"/>
  <c r="K71" i="4" l="1"/>
  <c r="J70" i="4"/>
  <c r="N167" i="4"/>
  <c r="O166" i="4"/>
  <c r="O167" i="4" s="1"/>
  <c r="K83" i="4"/>
  <c r="J89" i="4"/>
  <c r="J82" i="4"/>
  <c r="K22" i="4"/>
  <c r="L23" i="4"/>
  <c r="L77" i="4"/>
  <c r="K76" i="4"/>
  <c r="K43" i="4"/>
  <c r="L44" i="4"/>
  <c r="J32" i="4"/>
  <c r="K17" i="4"/>
  <c r="J16" i="4"/>
  <c r="M114" i="4"/>
  <c r="L113" i="4"/>
  <c r="J53" i="4"/>
  <c r="J37" i="4"/>
  <c r="K38" i="4"/>
  <c r="J58" i="4"/>
  <c r="K59" i="4"/>
  <c r="J92" i="4"/>
  <c r="J86" i="4"/>
  <c r="L50" i="4"/>
  <c r="K49" i="4"/>
  <c r="K11" i="4"/>
  <c r="J10" i="4"/>
  <c r="J158" i="4"/>
  <c r="M72" i="4"/>
  <c r="L87" i="4"/>
  <c r="L65" i="4"/>
  <c r="K64" i="4"/>
  <c r="L71" i="4" l="1"/>
  <c r="K70" i="4"/>
  <c r="M50" i="4"/>
  <c r="L49" i="4"/>
  <c r="M77" i="4"/>
  <c r="L76" i="4"/>
  <c r="K10" i="4"/>
  <c r="L11" i="4"/>
  <c r="L64" i="4"/>
  <c r="M65" i="4"/>
  <c r="K53" i="4"/>
  <c r="L38" i="4"/>
  <c r="K37" i="4"/>
  <c r="M113" i="4"/>
  <c r="N114" i="4"/>
  <c r="M44" i="4"/>
  <c r="L43" i="4"/>
  <c r="L22" i="4"/>
  <c r="M23" i="4"/>
  <c r="L83" i="4"/>
  <c r="K89" i="4"/>
  <c r="K82" i="4"/>
  <c r="M87" i="4"/>
  <c r="N72" i="4"/>
  <c r="L59" i="4"/>
  <c r="K58" i="4"/>
  <c r="K92" i="4"/>
  <c r="K86" i="4"/>
  <c r="K16" i="4"/>
  <c r="K32" i="4"/>
  <c r="L17" i="4"/>
  <c r="M71" i="4" l="1"/>
  <c r="L70" i="4"/>
  <c r="M83" i="4"/>
  <c r="L89" i="4"/>
  <c r="L82" i="4"/>
  <c r="L10" i="4"/>
  <c r="M11" i="4"/>
  <c r="N65" i="4"/>
  <c r="M64" i="4"/>
  <c r="M43" i="4"/>
  <c r="N44" i="4"/>
  <c r="L37" i="4"/>
  <c r="L53" i="4"/>
  <c r="M38" i="4"/>
  <c r="L58" i="4"/>
  <c r="M59" i="4"/>
  <c r="L92" i="4"/>
  <c r="L86" i="4"/>
  <c r="N77" i="4"/>
  <c r="M76" i="4"/>
  <c r="O72" i="4"/>
  <c r="O87" i="4" s="1"/>
  <c r="N87" i="4"/>
  <c r="M17" i="4"/>
  <c r="L16" i="4"/>
  <c r="L32" i="4"/>
  <c r="N23" i="4"/>
  <c r="M22" i="4"/>
  <c r="O114" i="4"/>
  <c r="O113" i="4" s="1"/>
  <c r="N113" i="4"/>
  <c r="M49" i="4"/>
  <c r="N50" i="4"/>
  <c r="M70" i="4" l="1"/>
  <c r="N71" i="4"/>
  <c r="N92" i="4" s="1"/>
  <c r="O65" i="4"/>
  <c r="O64" i="4" s="1"/>
  <c r="N64" i="4"/>
  <c r="N22" i="4"/>
  <c r="O23" i="4"/>
  <c r="O22" i="4" s="1"/>
  <c r="M53" i="4"/>
  <c r="N38" i="4"/>
  <c r="M37" i="4"/>
  <c r="M58" i="4"/>
  <c r="N59" i="4"/>
  <c r="M92" i="4"/>
  <c r="M86" i="4"/>
  <c r="N49" i="4"/>
  <c r="O50" i="4"/>
  <c r="O49" i="4" s="1"/>
  <c r="N17" i="4"/>
  <c r="M16" i="4"/>
  <c r="M32" i="4"/>
  <c r="N76" i="4"/>
  <c r="O77" i="4"/>
  <c r="O76" i="4" s="1"/>
  <c r="N43" i="4"/>
  <c r="O44" i="4"/>
  <c r="O43" i="4" s="1"/>
  <c r="M10" i="4"/>
  <c r="N11" i="4"/>
  <c r="M89" i="4"/>
  <c r="M82" i="4"/>
  <c r="N83" i="4"/>
  <c r="O71" i="4" l="1"/>
  <c r="O70" i="4" s="1"/>
  <c r="N70" i="4"/>
  <c r="N10" i="4"/>
  <c r="O11" i="4"/>
  <c r="O10" i="4" s="1"/>
  <c r="N53" i="4"/>
  <c r="N37" i="4"/>
  <c r="O38" i="4"/>
  <c r="N58" i="4"/>
  <c r="O59" i="4"/>
  <c r="N86" i="4"/>
  <c r="O83" i="4"/>
  <c r="N89" i="4"/>
  <c r="N82" i="4"/>
  <c r="N32" i="4"/>
  <c r="N16" i="4"/>
  <c r="O17" i="4"/>
  <c r="O32" i="4" l="1"/>
  <c r="O16" i="4"/>
  <c r="O58" i="4"/>
  <c r="O86" i="4"/>
  <c r="O92" i="4"/>
  <c r="O89" i="4"/>
  <c r="O82" i="4"/>
  <c r="O53" i="4"/>
  <c r="O37" i="4"/>
</calcChain>
</file>

<file path=xl/comments1.xml><?xml version="1.0" encoding="utf-8"?>
<comments xmlns="http://schemas.openxmlformats.org/spreadsheetml/2006/main">
  <authors>
    <author>MANUELVAL</author>
    <author>Presidencia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3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5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2" authorId="1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<sst xmlns="http://schemas.openxmlformats.org/spreadsheetml/2006/main" count="291" uniqueCount="140">
  <si>
    <t>INDICADORES MENSUALES 2022 JMAS GUERRERO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</si>
  <si>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</si>
  <si>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</si>
  <si>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</si>
  <si>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</si>
  <si>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</si>
  <si>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</si>
  <si>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</si>
  <si>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</si>
  <si>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</si>
  <si>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</si>
  <si>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</si>
  <si>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</si>
  <si>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</si>
  <si>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</si>
  <si>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</si>
  <si>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</si>
  <si>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Mensual 2022</t>
  </si>
  <si>
    <t>Mensual 2021</t>
  </si>
  <si>
    <t>Crecimiento mensual vs. 2022</t>
  </si>
  <si>
    <t>Crecimiento Acumulado vs. 2022</t>
  </si>
  <si>
    <t>Acumulado 2022</t>
  </si>
  <si>
    <t>Acumulado 2021</t>
  </si>
  <si>
    <t xml:space="preserve">Volumen  TOTAL Facturado                </t>
  </si>
  <si>
    <t>Volumen Facturado al Sector Público                  M3</t>
  </si>
  <si>
    <t>Volumen Entregado No Facturado (Pipas, POI, Etc.)</t>
  </si>
  <si>
    <t>Eficiencia Física</t>
  </si>
  <si>
    <t>Mensual</t>
  </si>
  <si>
    <t>1Acumulado en el año 2022</t>
  </si>
  <si>
    <t>Acumulado en el año 2021</t>
  </si>
  <si>
    <t xml:space="preserve">Volumen Cobrado a Tiempo         </t>
  </si>
  <si>
    <t xml:space="preserve">Volumen Cobrado de Rezago         </t>
  </si>
  <si>
    <t>Volumen Cobrado al Sector Público                  M3</t>
  </si>
  <si>
    <t>Eficiencia Comercial</t>
  </si>
  <si>
    <t>Acumulado en el año 2022</t>
  </si>
  <si>
    <t>$</t>
  </si>
  <si>
    <t>Importe facturado a todos los usuarios excepto al  Sector Publico</t>
  </si>
  <si>
    <t>Importe facturado al sector público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</si>
  <si>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</si>
  <si>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</si>
  <si>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</si>
  <si>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</si>
  <si>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Eficiencia cobranza  (sólo sector público)</t>
  </si>
  <si>
    <t>Eficiencia Cobranza GLOBAL</t>
  </si>
  <si>
    <t>Habitantes (CONAPO)</t>
  </si>
  <si>
    <t>Dotación Habitante/Dia</t>
  </si>
  <si>
    <t>Consumo Habitante/Dia</t>
  </si>
  <si>
    <t>Cuentas con Rezago</t>
  </si>
  <si>
    <t>Domestico</t>
  </si>
  <si>
    <t>Comercial</t>
  </si>
  <si>
    <t>Industrial</t>
  </si>
  <si>
    <t>Escolar</t>
  </si>
  <si>
    <t>Publico</t>
  </si>
  <si>
    <t>Acumulado 2020</t>
  </si>
  <si>
    <t>Acumulado 2019</t>
  </si>
  <si>
    <t>Acumulado 2018</t>
  </si>
  <si>
    <t>Acumulado 2017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</si>
  <si>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</si>
  <si>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</si>
  <si>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</si>
  <si>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</si>
  <si>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</si>
  <si>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</si>
  <si>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</si>
  <si>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</si>
  <si>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</si>
  <si>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</si>
  <si>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</si>
  <si>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Eficiencia Cobranza Agua Tratada (incluyendo SP)</t>
  </si>
  <si>
    <t>Costo y consumo de Energía únicamente de Producción y Distribución del Volumen de Agua , Saneamiento y Alcantarillado</t>
  </si>
  <si>
    <t>Pago Electricidad Mensual 2022</t>
  </si>
  <si>
    <t>Pago Electricidad Menusal 2021</t>
  </si>
  <si>
    <t>Costo por M3 alumbrado 2022</t>
  </si>
  <si>
    <t>KWH</t>
  </si>
  <si>
    <t>Consumo en KWH</t>
  </si>
  <si>
    <t>KWH por m3</t>
  </si>
  <si>
    <t>Costo Promedio Kwh</t>
  </si>
  <si>
    <t>Datos Comerciales</t>
  </si>
  <si>
    <t>Cortes efectivos del mes 2022</t>
  </si>
  <si>
    <t>Cortes acumulados en 2022</t>
  </si>
  <si>
    <t>Reconexiones del mes 2022 (independientemente del mes en que se hizo el corte)</t>
  </si>
  <si>
    <t>Reconexiones acumulado 2022</t>
  </si>
  <si>
    <t>Eficiencia de corte</t>
  </si>
  <si>
    <t>Importe de multas cobradas en el mes 2022</t>
  </si>
  <si>
    <t>Importe de multas cobradas acumuladas 2022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</si>
  <si>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</si>
  <si>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</si>
  <si>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</si>
  <si>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</si>
  <si>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</si>
  <si>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</si>
  <si>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</si>
  <si>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</si>
  <si>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</si>
  <si>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</si>
  <si>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</si>
  <si>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2022</t>
  </si>
  <si>
    <t>Eventos de pago a tiempo del mes 2021</t>
  </si>
  <si>
    <t>Eficiencia eventos de pago 2022</t>
  </si>
  <si>
    <t>Usuarios con Descuento Social</t>
  </si>
  <si>
    <t>Importe cobrado con Descuento Social</t>
  </si>
  <si>
    <t>Importe de IVA recuperado en el mes (ya depositado)</t>
  </si>
  <si>
    <t>importe de IVA recuperado acumulado en el año 2022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</si>
  <si>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</si>
  <si>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</si>
  <si>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</si>
  <si>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</si>
  <si>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</si>
  <si>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</si>
  <si>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Al cierre del mes 2022</t>
  </si>
  <si>
    <t>Septiembre 2021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</si>
  <si>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</si>
  <si>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</si>
  <si>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</si>
  <si>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</si>
  <si>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</si>
  <si>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</si>
  <si>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>Subtotal Empleados Activos 2022</t>
  </si>
  <si>
    <t>Subtotal Empleados Activos 2021</t>
  </si>
  <si>
    <t>Subtotal emp. pensionados o jubilados 2022</t>
  </si>
  <si>
    <t>Subtotal emp. pensionados o jubilados 2021</t>
  </si>
  <si>
    <t>Gran Total de 2022</t>
  </si>
  <si>
    <t>Gran Total de 2021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</si>
  <si>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</si>
  <si>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</si>
  <si>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</si>
  <si>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</si>
  <si>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</si>
  <si>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</si>
  <si>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</si>
  <si>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</si>
  <si>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</si>
  <si>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</si>
  <si>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</si>
  <si>
    <t xml:space="preserve">                                                      _____________________________________________________________</t>
  </si>
  <si>
    <t xml:space="preserve">                                                                                                                                                  _______________________________________________________________</t>
  </si>
  <si>
    <t xml:space="preserve">                                                                    SAUL DOMINGUEZ OROZCO</t>
  </si>
  <si>
    <t xml:space="preserve">                                                                                                                                                          IVAN ANAYA ESTRADA</t>
  </si>
  <si>
    <t xml:space="preserve">                                                                          DIRECTOR EJECUTIVO</t>
  </si>
  <si>
    <t xml:space="preserve">                                                                                         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</si>
</sst>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* #,##0.00_);_(* \(#,##0.00\);_(* &quot;-&quot;??_);_(@_)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#,##0.00_ ;\-#,##0.00\ "/>
    <numFmt numFmtId="170" formatCode="_(&quot;$&quot;* #,##0_);_(&quot;$&quot;* \(#,##0\);_(&quot;$&quot;* &quot;-&quot;_);_(@_)"/>
    <numFmt numFmtId="171" formatCode="0.0"/>
    <numFmt numFmtId="172" formatCode="_([$€]* #,##0.00_);_([$€]* \(#,##0.00\);_([$€]* &quot;-&quot;??_);_(@_)"/>
    <numFmt numFmtId="173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8"/>
      <color rgb="FF000000"/>
      <name val="Tahoma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169">
    <xf numFmtId="0" fontId="0" fillId="0" borderId="0"/>
    <xf numFmtId="0" fontId="1" fillId="0" borderId="0"/>
    <xf numFmtId="0" fontId="7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72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9" fillId="0" borderId="0" applyBorder="0" applyAlignment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7" xfId="2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3" fontId="1" fillId="0" borderId="5" xfId="1" applyNumberFormat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2" fillId="0" borderId="7" xfId="2" applyFont="1" applyFill="1" applyBorder="1" applyAlignment="1">
      <alignment vertical="center" wrapText="1"/>
    </xf>
    <xf numFmtId="0" fontId="1" fillId="0" borderId="8" xfId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3" fontId="1" fillId="0" borderId="5" xfId="1" applyNumberFormat="1" applyBorder="1"/>
    <xf numFmtId="0" fontId="14" fillId="3" borderId="5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3" fontId="10" fillId="0" borderId="10" xfId="3" applyNumberFormat="1" applyFill="1" applyBorder="1" applyAlignment="1">
      <alignment vertical="center"/>
    </xf>
    <xf numFmtId="0" fontId="1" fillId="3" borderId="0" xfId="1" applyFill="1" applyAlignment="1">
      <alignment vertical="center"/>
    </xf>
    <xf numFmtId="165" fontId="10" fillId="0" borderId="10" xfId="3" applyNumberFormat="1" applyFill="1" applyBorder="1" applyAlignment="1">
      <alignment vertical="center"/>
    </xf>
    <xf numFmtId="0" fontId="8" fillId="0" borderId="9" xfId="2" applyFont="1" applyFill="1" applyBorder="1" applyAlignment="1">
      <alignment vertical="center" wrapText="1"/>
    </xf>
    <xf numFmtId="9" fontId="2" fillId="0" borderId="7" xfId="4" applyFont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167" fontId="0" fillId="0" borderId="0" xfId="8" applyNumberFormat="1" applyFont="1" applyAlignment="1">
      <alignment vertical="center"/>
    </xf>
    <xf numFmtId="0" fontId="8" fillId="0" borderId="21" xfId="2" applyFont="1" applyFill="1" applyBorder="1" applyAlignment="1">
      <alignment vertical="center" wrapText="1"/>
    </xf>
    <xf numFmtId="0" fontId="7" fillId="0" borderId="9" xfId="2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14" fillId="0" borderId="7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3" fontId="10" fillId="0" borderId="3" xfId="3" applyNumberForma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2" fillId="0" borderId="7" xfId="2" applyFont="1" applyFill="1" applyBorder="1" applyAlignment="1">
      <alignment vertical="center" wrapText="1"/>
    </xf>
    <xf numFmtId="0" fontId="7" fillId="0" borderId="0" xfId="2" applyFill="1" applyAlignment="1">
      <alignment vertical="center" wrapText="1"/>
    </xf>
    <xf numFmtId="0" fontId="1" fillId="0" borderId="12" xfId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 wrapText="1"/>
    </xf>
    <xf numFmtId="0" fontId="9" fillId="0" borderId="9" xfId="2" quotePrefix="1" applyFont="1" applyFill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9" fillId="0" borderId="11" xfId="2" applyFont="1" applyFill="1" applyBorder="1" applyAlignment="1">
      <alignment vertical="center" wrapText="1"/>
    </xf>
    <xf numFmtId="164" fontId="4" fillId="2" borderId="0" xfId="8" applyNumberFormat="1" applyFont="1" applyFill="1" applyAlignment="1">
      <alignment vertical="center"/>
    </xf>
    <xf numFmtId="164" fontId="0" fillId="0" borderId="0" xfId="8" applyNumberFormat="1" applyFont="1" applyAlignment="1">
      <alignment vertical="center"/>
    </xf>
    <xf numFmtId="0" fontId="9" fillId="0" borderId="7" xfId="2" quotePrefix="1" applyFont="1" applyFill="1" applyBorder="1" applyAlignment="1">
      <alignment vertical="center" wrapText="1"/>
    </xf>
    <xf numFmtId="0" fontId="19" fillId="0" borderId="8" xfId="2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right" vertical="center" wrapText="1"/>
    </xf>
    <xf numFmtId="3" fontId="0" fillId="0" borderId="7" xfId="7" applyNumberFormat="1" applyFont="1" applyFill="1" applyBorder="1" applyAlignment="1">
      <alignment vertical="center"/>
    </xf>
    <xf numFmtId="0" fontId="13" fillId="0" borderId="11" xfId="1" applyFont="1" applyFill="1" applyBorder="1" applyAlignment="1">
      <alignment horizontal="right" vertical="center" wrapText="1"/>
    </xf>
    <xf numFmtId="0" fontId="13" fillId="0" borderId="12" xfId="1" applyFont="1" applyFill="1" applyBorder="1" applyAlignment="1">
      <alignment horizontal="right" vertical="center" wrapText="1"/>
    </xf>
    <xf numFmtId="3" fontId="21" fillId="0" borderId="8" xfId="7" applyNumberFormat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 wrapText="1"/>
    </xf>
    <xf numFmtId="165" fontId="1" fillId="0" borderId="8" xfId="1" applyNumberFormat="1" applyFill="1" applyBorder="1" applyAlignment="1">
      <alignment vertical="center" wrapText="1"/>
    </xf>
    <xf numFmtId="0" fontId="22" fillId="0" borderId="5" xfId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vertical="center" wrapText="1"/>
    </xf>
    <xf numFmtId="3" fontId="1" fillId="0" borderId="3" xfId="1" applyNumberFormat="1" applyFill="1" applyBorder="1" applyAlignment="1">
      <alignment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vertical="center" wrapText="1"/>
    </xf>
    <xf numFmtId="0" fontId="7" fillId="3" borderId="0" xfId="2" applyFill="1"/>
    <xf numFmtId="0" fontId="10" fillId="3" borderId="0" xfId="11" applyFill="1"/>
    <xf numFmtId="0" fontId="22" fillId="0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vertical="center" wrapText="1"/>
    </xf>
    <xf numFmtId="3" fontId="1" fillId="3" borderId="0" xfId="1" applyNumberFormat="1" applyFill="1" applyBorder="1" applyAlignment="1">
      <alignment vertical="center"/>
    </xf>
    <xf numFmtId="3" fontId="1" fillId="3" borderId="0" xfId="1" applyNumberFormat="1" applyFont="1" applyFill="1" applyBorder="1" applyAlignment="1">
      <alignment vertical="center"/>
    </xf>
    <xf numFmtId="3" fontId="10" fillId="3" borderId="0" xfId="3" applyNumberForma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3" fontId="1" fillId="0" borderId="7" xfId="1" applyNumberForma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 wrapText="1"/>
    </xf>
    <xf numFmtId="3" fontId="10" fillId="0" borderId="7" xfId="3" applyNumberFormat="1" applyFill="1" applyBorder="1" applyAlignment="1">
      <alignment vertical="center"/>
    </xf>
    <xf numFmtId="3" fontId="10" fillId="0" borderId="10" xfId="3" applyNumberFormat="1" applyFill="1" applyBorder="1"/>
    <xf numFmtId="0" fontId="10" fillId="0" borderId="10" xfId="3" applyFill="1" applyBorder="1"/>
    <xf numFmtId="164" fontId="10" fillId="0" borderId="10" xfId="3" applyNumberFormat="1" applyFill="1" applyBorder="1" applyAlignment="1">
      <alignment vertical="center"/>
    </xf>
    <xf numFmtId="9" fontId="0" fillId="0" borderId="10" xfId="4" applyFont="1" applyFill="1" applyBorder="1" applyAlignment="1">
      <alignment vertical="center"/>
    </xf>
    <xf numFmtId="10" fontId="0" fillId="0" borderId="10" xfId="4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/>
    </xf>
    <xf numFmtId="3" fontId="1" fillId="0" borderId="5" xfId="1" applyNumberFormat="1" applyFill="1" applyBorder="1" applyAlignment="1">
      <alignment vertical="center"/>
    </xf>
    <xf numFmtId="3" fontId="1" fillId="0" borderId="10" xfId="1" applyNumberFormat="1" applyFill="1" applyBorder="1" applyAlignment="1">
      <alignment vertical="center"/>
    </xf>
    <xf numFmtId="9" fontId="0" fillId="0" borderId="10" xfId="5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 wrapText="1"/>
    </xf>
    <xf numFmtId="9" fontId="13" fillId="0" borderId="3" xfId="4" applyFont="1" applyFill="1" applyBorder="1" applyAlignment="1">
      <alignment vertical="center"/>
    </xf>
    <xf numFmtId="0" fontId="12" fillId="0" borderId="9" xfId="1" applyFont="1" applyFill="1" applyBorder="1" applyAlignment="1">
      <alignment horizontal="center" vertical="center" wrapText="1"/>
    </xf>
    <xf numFmtId="9" fontId="13" fillId="0" borderId="10" xfId="4" applyFont="1" applyFill="1" applyBorder="1" applyAlignment="1">
      <alignment vertical="center"/>
    </xf>
    <xf numFmtId="0" fontId="12" fillId="0" borderId="11" xfId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/>
    </xf>
    <xf numFmtId="43" fontId="1" fillId="0" borderId="5" xfId="1" applyNumberFormat="1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9" fontId="0" fillId="0" borderId="7" xfId="4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43" fontId="2" fillId="0" borderId="6" xfId="2" applyNumberFormat="1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1" xfId="3" applyFont="1" applyFill="1" applyBorder="1" applyAlignment="1">
      <alignment vertical="center"/>
    </xf>
    <xf numFmtId="9" fontId="13" fillId="0" borderId="12" xfId="4" applyFont="1" applyFill="1" applyBorder="1" applyAlignment="1">
      <alignment vertical="center"/>
    </xf>
    <xf numFmtId="0" fontId="7" fillId="0" borderId="8" xfId="2" applyFill="1" applyBorder="1" applyAlignment="1">
      <alignment vertical="center" wrapText="1"/>
    </xf>
    <xf numFmtId="3" fontId="1" fillId="0" borderId="5" xfId="1" applyNumberFormat="1" applyFill="1" applyBorder="1"/>
    <xf numFmtId="3" fontId="10" fillId="0" borderId="7" xfId="3" applyNumberFormat="1" applyFill="1" applyBorder="1"/>
    <xf numFmtId="9" fontId="2" fillId="0" borderId="5" xfId="4" applyFont="1" applyFill="1" applyBorder="1" applyAlignment="1">
      <alignment vertical="center"/>
    </xf>
    <xf numFmtId="0" fontId="8" fillId="0" borderId="11" xfId="2" applyFont="1" applyFill="1" applyBorder="1" applyAlignment="1">
      <alignment vertical="center" wrapText="1"/>
    </xf>
    <xf numFmtId="9" fontId="2" fillId="0" borderId="8" xfId="4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64" fontId="9" fillId="0" borderId="15" xfId="6" applyNumberFormat="1" applyFont="1" applyFill="1" applyBorder="1" applyAlignment="1">
      <alignment vertical="center" wrapText="1"/>
    </xf>
    <xf numFmtId="164" fontId="2" fillId="0" borderId="7" xfId="7" applyNumberFormat="1" applyFont="1" applyFill="1" applyBorder="1" applyAlignment="1">
      <alignment vertical="center"/>
    </xf>
    <xf numFmtId="164" fontId="2" fillId="0" borderId="7" xfId="8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vertical="center" wrapText="1"/>
    </xf>
    <xf numFmtId="164" fontId="2" fillId="0" borderId="17" xfId="7" applyNumberFormat="1" applyFont="1" applyFill="1" applyBorder="1" applyAlignment="1">
      <alignment vertical="center"/>
    </xf>
    <xf numFmtId="164" fontId="2" fillId="0" borderId="18" xfId="8" applyNumberFormat="1" applyFont="1" applyFill="1" applyBorder="1" applyAlignment="1">
      <alignment vertical="center"/>
    </xf>
    <xf numFmtId="164" fontId="2" fillId="0" borderId="18" xfId="7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 wrapText="1"/>
    </xf>
    <xf numFmtId="0" fontId="8" fillId="0" borderId="16" xfId="2" applyFont="1" applyFill="1" applyBorder="1" applyAlignment="1">
      <alignment vertical="center" wrapText="1"/>
    </xf>
    <xf numFmtId="164" fontId="2" fillId="0" borderId="16" xfId="7" applyNumberFormat="1" applyFont="1" applyFill="1" applyBorder="1" applyAlignment="1">
      <alignment vertical="center"/>
    </xf>
    <xf numFmtId="164" fontId="2" fillId="0" borderId="16" xfId="7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 wrapText="1"/>
    </xf>
    <xf numFmtId="164" fontId="2" fillId="0" borderId="8" xfId="7" applyNumberFormat="1" applyFont="1" applyFill="1" applyBorder="1" applyAlignment="1">
      <alignment vertical="center"/>
    </xf>
    <xf numFmtId="164" fontId="2" fillId="0" borderId="17" xfId="7" applyNumberFormat="1" applyFont="1" applyFill="1" applyBorder="1" applyAlignment="1">
      <alignment horizontal="center" vertical="center"/>
    </xf>
    <xf numFmtId="0" fontId="9" fillId="0" borderId="19" xfId="2" applyFont="1" applyFill="1" applyBorder="1"/>
    <xf numFmtId="167" fontId="13" fillId="0" borderId="5" xfId="8" applyNumberFormat="1" applyFont="1" applyFill="1" applyBorder="1"/>
    <xf numFmtId="0" fontId="9" fillId="0" borderId="0" xfId="2" applyFont="1" applyFill="1"/>
    <xf numFmtId="167" fontId="13" fillId="0" borderId="7" xfId="8" applyNumberFormat="1" applyFont="1" applyFill="1" applyBorder="1"/>
    <xf numFmtId="167" fontId="13" fillId="0" borderId="8" xfId="8" applyNumberFormat="1" applyFont="1" applyFill="1" applyBorder="1"/>
    <xf numFmtId="0" fontId="2" fillId="0" borderId="6" xfId="2" applyFont="1" applyFill="1" applyBorder="1"/>
    <xf numFmtId="167" fontId="13" fillId="0" borderId="5" xfId="7" applyNumberFormat="1" applyFont="1" applyFill="1" applyBorder="1"/>
    <xf numFmtId="0" fontId="9" fillId="0" borderId="9" xfId="2" applyFont="1" applyFill="1" applyBorder="1" applyAlignment="1">
      <alignment vertical="center" wrapText="1"/>
    </xf>
    <xf numFmtId="167" fontId="13" fillId="0" borderId="7" xfId="7" applyNumberFormat="1" applyFont="1" applyFill="1" applyBorder="1"/>
    <xf numFmtId="167" fontId="13" fillId="0" borderId="9" xfId="7" applyNumberFormat="1" applyFont="1" applyFill="1" applyBorder="1"/>
    <xf numFmtId="0" fontId="9" fillId="0" borderId="11" xfId="2" applyFont="1" applyFill="1" applyBorder="1" applyAlignment="1">
      <alignment vertical="center"/>
    </xf>
    <xf numFmtId="167" fontId="13" fillId="0" borderId="8" xfId="7" applyNumberFormat="1" applyFont="1" applyFill="1" applyBorder="1"/>
    <xf numFmtId="167" fontId="13" fillId="0" borderId="11" xfId="7" applyNumberFormat="1" applyFont="1" applyFill="1" applyBorder="1"/>
    <xf numFmtId="167" fontId="15" fillId="0" borderId="8" xfId="7" applyNumberFormat="1" applyFont="1" applyFill="1" applyBorder="1"/>
    <xf numFmtId="167" fontId="15" fillId="0" borderId="11" xfId="7" applyNumberFormat="1" applyFont="1" applyFill="1" applyBorder="1"/>
    <xf numFmtId="0" fontId="2" fillId="0" borderId="21" xfId="1" applyFont="1" applyFill="1" applyBorder="1" applyAlignment="1">
      <alignment horizontal="center" vertical="center" wrapText="1"/>
    </xf>
    <xf numFmtId="3" fontId="1" fillId="0" borderId="22" xfId="1" applyNumberFormat="1" applyFill="1" applyBorder="1" applyAlignment="1">
      <alignment vertical="center"/>
    </xf>
    <xf numFmtId="3" fontId="10" fillId="0" borderId="24" xfId="3" applyNumberFormat="1" applyFill="1" applyBorder="1" applyAlignment="1">
      <alignment vertical="center"/>
    </xf>
    <xf numFmtId="9" fontId="0" fillId="0" borderId="24" xfId="4" applyFont="1" applyFill="1" applyBorder="1" applyAlignment="1">
      <alignment vertical="center"/>
    </xf>
    <xf numFmtId="0" fontId="7" fillId="0" borderId="11" xfId="2" applyFill="1" applyBorder="1" applyAlignment="1">
      <alignment vertical="center" wrapText="1"/>
    </xf>
    <xf numFmtId="3" fontId="10" fillId="0" borderId="8" xfId="3" applyNumberFormat="1" applyFill="1" applyBorder="1" applyAlignment="1">
      <alignment vertical="center"/>
    </xf>
    <xf numFmtId="3" fontId="1" fillId="0" borderId="3" xfId="1" applyNumberFormat="1" applyFill="1" applyBorder="1"/>
    <xf numFmtId="3" fontId="1" fillId="0" borderId="10" xfId="1" applyNumberFormat="1" applyFill="1" applyBorder="1"/>
    <xf numFmtId="3" fontId="1" fillId="0" borderId="7" xfId="1" applyNumberFormat="1" applyFill="1" applyBorder="1"/>
    <xf numFmtId="3" fontId="1" fillId="0" borderId="12" xfId="1" applyNumberFormat="1" applyFill="1" applyBorder="1" applyAlignment="1">
      <alignment vertical="center"/>
    </xf>
    <xf numFmtId="3" fontId="1" fillId="0" borderId="8" xfId="1" applyNumberFormat="1" applyFill="1" applyBorder="1" applyAlignment="1">
      <alignment vertical="center"/>
    </xf>
    <xf numFmtId="0" fontId="1" fillId="0" borderId="3" xfId="1" applyFill="1" applyBorder="1"/>
    <xf numFmtId="0" fontId="1" fillId="0" borderId="10" xfId="1" applyFill="1" applyBorder="1"/>
    <xf numFmtId="0" fontId="1" fillId="0" borderId="3" xfId="1" applyFill="1" applyBorder="1" applyAlignment="1">
      <alignment vertical="center"/>
    </xf>
    <xf numFmtId="0" fontId="0" fillId="0" borderId="10" xfId="5" applyNumberFormat="1" applyFont="1" applyFill="1" applyBorder="1" applyAlignment="1">
      <alignment vertical="center"/>
    </xf>
    <xf numFmtId="0" fontId="1" fillId="0" borderId="5" xfId="1" applyFill="1" applyBorder="1"/>
    <xf numFmtId="0" fontId="2" fillId="0" borderId="5" xfId="2" applyFont="1" applyFill="1" applyBorder="1" applyAlignment="1">
      <alignment vertical="center" wrapText="1"/>
    </xf>
    <xf numFmtId="9" fontId="2" fillId="0" borderId="3" xfId="4" applyFont="1" applyFill="1" applyBorder="1" applyAlignment="1">
      <alignment vertical="center"/>
    </xf>
    <xf numFmtId="9" fontId="2" fillId="0" borderId="10" xfId="4" applyFont="1" applyFill="1" applyBorder="1" applyAlignment="1">
      <alignment vertical="center"/>
    </xf>
    <xf numFmtId="0" fontId="2" fillId="0" borderId="28" xfId="1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vertical="center" wrapText="1"/>
    </xf>
    <xf numFmtId="9" fontId="2" fillId="0" borderId="29" xfId="4" applyFont="1" applyFill="1" applyBorder="1" applyAlignment="1">
      <alignment vertical="center"/>
    </xf>
    <xf numFmtId="164" fontId="0" fillId="0" borderId="10" xfId="7" applyNumberFormat="1" applyFont="1" applyFill="1" applyBorder="1" applyAlignment="1">
      <alignment vertical="center"/>
    </xf>
    <xf numFmtId="2" fontId="10" fillId="0" borderId="10" xfId="3" applyNumberFormat="1" applyFill="1" applyBorder="1" applyAlignment="1">
      <alignment vertical="center"/>
    </xf>
    <xf numFmtId="2" fontId="10" fillId="0" borderId="7" xfId="3" applyNumberFormat="1" applyFill="1" applyBorder="1" applyAlignment="1">
      <alignment vertical="center"/>
    </xf>
    <xf numFmtId="168" fontId="0" fillId="0" borderId="7" xfId="9" applyNumberFormat="1" applyFont="1" applyFill="1" applyBorder="1" applyAlignment="1">
      <alignment vertical="center"/>
    </xf>
    <xf numFmtId="168" fontId="10" fillId="0" borderId="7" xfId="3" applyNumberForma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4" fontId="10" fillId="0" borderId="10" xfId="3" applyNumberFormat="1" applyFill="1" applyBorder="1" applyAlignment="1">
      <alignment vertical="center"/>
    </xf>
    <xf numFmtId="4" fontId="10" fillId="0" borderId="7" xfId="3" applyNumberForma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vertical="center" wrapText="1"/>
    </xf>
    <xf numFmtId="169" fontId="10" fillId="0" borderId="12" xfId="3" applyNumberFormat="1" applyFill="1" applyBorder="1" applyAlignment="1">
      <alignment vertical="center"/>
    </xf>
    <xf numFmtId="169" fontId="10" fillId="0" borderId="8" xfId="3" applyNumberForma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 textRotation="255" wrapText="1"/>
    </xf>
    <xf numFmtId="0" fontId="2" fillId="0" borderId="7" xfId="1" applyFont="1" applyFill="1" applyBorder="1" applyAlignment="1">
      <alignment horizontal="center" vertical="center" textRotation="255" wrapText="1"/>
    </xf>
    <xf numFmtId="0" fontId="16" fillId="0" borderId="5" xfId="2" applyFont="1" applyFill="1" applyBorder="1" applyAlignment="1">
      <alignment vertical="center" wrapText="1"/>
    </xf>
    <xf numFmtId="9" fontId="16" fillId="0" borderId="5" xfId="5" applyFont="1" applyFill="1" applyBorder="1" applyAlignment="1">
      <alignment vertical="center"/>
    </xf>
    <xf numFmtId="9" fontId="16" fillId="0" borderId="3" xfId="4" applyFont="1" applyFill="1" applyBorder="1" applyAlignment="1">
      <alignment vertical="center"/>
    </xf>
    <xf numFmtId="0" fontId="2" fillId="0" borderId="8" xfId="2" applyFont="1" applyFill="1" applyBorder="1" applyAlignment="1">
      <alignment vertical="center" wrapText="1"/>
    </xf>
    <xf numFmtId="3" fontId="10" fillId="0" borderId="12" xfId="3" applyNumberFormat="1" applyFill="1" applyBorder="1" applyAlignment="1">
      <alignment vertical="center"/>
    </xf>
    <xf numFmtId="0" fontId="8" fillId="0" borderId="19" xfId="2" applyFont="1" applyFill="1" applyBorder="1" applyAlignment="1">
      <alignment vertical="center"/>
    </xf>
    <xf numFmtId="10" fontId="0" fillId="0" borderId="7" xfId="4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3" fontId="16" fillId="0" borderId="7" xfId="3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9" fontId="0" fillId="0" borderId="8" xfId="4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67" fontId="0" fillId="0" borderId="7" xfId="8" applyNumberFormat="1" applyFont="1" applyFill="1" applyBorder="1" applyAlignment="1">
      <alignment vertical="center"/>
    </xf>
    <xf numFmtId="0" fontId="0" fillId="0" borderId="7" xfId="4" applyNumberFormat="1" applyFont="1" applyFill="1" applyBorder="1" applyAlignment="1">
      <alignment vertical="center"/>
    </xf>
    <xf numFmtId="0" fontId="0" fillId="0" borderId="10" xfId="4" applyNumberFormat="1" applyFont="1" applyFill="1" applyBorder="1" applyAlignment="1">
      <alignment vertical="center"/>
    </xf>
    <xf numFmtId="0" fontId="7" fillId="0" borderId="11" xfId="2" applyFont="1" applyFill="1" applyBorder="1" applyAlignment="1">
      <alignment vertical="center" wrapText="1"/>
    </xf>
    <xf numFmtId="167" fontId="0" fillId="0" borderId="7" xfId="7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 textRotation="255" wrapText="1"/>
    </xf>
    <xf numFmtId="0" fontId="9" fillId="0" borderId="11" xfId="2" applyFont="1" applyFill="1" applyBorder="1" applyAlignment="1">
      <alignment vertical="center" wrapText="1"/>
    </xf>
    <xf numFmtId="9" fontId="0" fillId="0" borderId="12" xfId="5" applyFont="1" applyFill="1" applyBorder="1" applyAlignment="1">
      <alignment vertical="center"/>
    </xf>
    <xf numFmtId="9" fontId="0" fillId="0" borderId="12" xfId="4" applyFont="1" applyFill="1" applyBorder="1" applyAlignment="1">
      <alignment vertical="center"/>
    </xf>
    <xf numFmtId="0" fontId="2" fillId="0" borderId="7" xfId="1" applyFont="1" applyFill="1" applyBorder="1" applyAlignment="1">
      <alignment vertical="center" textRotation="255"/>
    </xf>
    <xf numFmtId="170" fontId="0" fillId="0" borderId="3" xfId="10" applyNumberFormat="1" applyFont="1" applyFill="1" applyBorder="1" applyAlignment="1">
      <alignment vertical="center"/>
    </xf>
    <xf numFmtId="170" fontId="0" fillId="0" borderId="3" xfId="9" applyNumberFormat="1" applyFont="1" applyFill="1" applyBorder="1" applyAlignment="1">
      <alignment vertical="center"/>
    </xf>
    <xf numFmtId="170" fontId="0" fillId="0" borderId="10" xfId="9" applyNumberFormat="1" applyFont="1" applyFill="1" applyBorder="1" applyAlignment="1">
      <alignment vertical="center"/>
    </xf>
    <xf numFmtId="170" fontId="0" fillId="0" borderId="10" xfId="10" applyNumberFormat="1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170" fontId="0" fillId="0" borderId="12" xfId="10" applyNumberFormat="1" applyFont="1" applyFill="1" applyBorder="1" applyAlignment="1">
      <alignment vertical="center"/>
    </xf>
    <xf numFmtId="170" fontId="0" fillId="0" borderId="12" xfId="9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 wrapText="1"/>
    </xf>
    <xf numFmtId="164" fontId="0" fillId="0" borderId="7" xfId="7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 textRotation="255"/>
    </xf>
    <xf numFmtId="0" fontId="8" fillId="0" borderId="2" xfId="2" applyFont="1" applyFill="1" applyBorder="1" applyAlignment="1">
      <alignment vertical="center"/>
    </xf>
    <xf numFmtId="3" fontId="0" fillId="0" borderId="1" xfId="7" applyNumberFormat="1" applyFont="1" applyFill="1" applyBorder="1" applyAlignment="1">
      <alignment vertical="center"/>
    </xf>
    <xf numFmtId="3" fontId="0" fillId="0" borderId="1" xfId="8" applyNumberFormat="1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3" fontId="0" fillId="0" borderId="6" xfId="7" applyNumberFormat="1" applyFont="1" applyFill="1" applyBorder="1" applyAlignment="1">
      <alignment vertical="center"/>
    </xf>
    <xf numFmtId="3" fontId="10" fillId="0" borderId="9" xfId="3" applyNumberFormat="1" applyFill="1" applyBorder="1" applyAlignment="1">
      <alignment vertical="center"/>
    </xf>
    <xf numFmtId="0" fontId="19" fillId="0" borderId="9" xfId="2" applyFont="1" applyFill="1" applyBorder="1" applyAlignment="1">
      <alignment vertical="center" wrapText="1"/>
    </xf>
    <xf numFmtId="9" fontId="0" fillId="0" borderId="9" xfId="5" applyFont="1" applyFill="1" applyBorder="1" applyAlignment="1">
      <alignment vertical="center"/>
    </xf>
    <xf numFmtId="164" fontId="8" fillId="0" borderId="9" xfId="6" applyNumberFormat="1" applyFont="1" applyFill="1" applyBorder="1" applyAlignment="1">
      <alignment vertical="center" wrapText="1"/>
    </xf>
    <xf numFmtId="3" fontId="0" fillId="0" borderId="5" xfId="7" applyNumberFormat="1" applyFont="1" applyFill="1" applyBorder="1" applyAlignment="1">
      <alignment vertical="center"/>
    </xf>
    <xf numFmtId="9" fontId="0" fillId="0" borderId="11" xfId="5" applyFont="1" applyFill="1" applyBorder="1" applyAlignment="1">
      <alignment vertical="center"/>
    </xf>
    <xf numFmtId="0" fontId="10" fillId="0" borderId="7" xfId="3" applyFill="1" applyBorder="1" applyAlignment="1">
      <alignment vertical="center"/>
    </xf>
    <xf numFmtId="0" fontId="19" fillId="0" borderId="7" xfId="2" applyFont="1" applyFill="1" applyBorder="1" applyAlignment="1">
      <alignment vertical="center" wrapText="1"/>
    </xf>
    <xf numFmtId="9" fontId="0" fillId="0" borderId="30" xfId="5" applyFont="1" applyFill="1" applyBorder="1" applyAlignment="1">
      <alignment vertical="center"/>
    </xf>
    <xf numFmtId="9" fontId="0" fillId="0" borderId="9" xfId="4" applyFont="1" applyFill="1" applyBorder="1" applyAlignment="1">
      <alignment vertical="center"/>
    </xf>
    <xf numFmtId="0" fontId="2" fillId="0" borderId="6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0" fillId="0" borderId="9" xfId="1" applyFont="1" applyFill="1" applyBorder="1" applyAlignment="1">
      <alignment horizontal="right" vertical="center" wrapText="1"/>
    </xf>
    <xf numFmtId="0" fontId="20" fillId="0" borderId="10" xfId="1" applyFont="1" applyFill="1" applyBorder="1" applyAlignment="1">
      <alignment horizontal="right" vertical="center" wrapText="1"/>
    </xf>
    <xf numFmtId="3" fontId="20" fillId="0" borderId="7" xfId="7" applyNumberFormat="1" applyFont="1" applyFill="1" applyBorder="1" applyAlignment="1">
      <alignment vertical="center"/>
    </xf>
    <xf numFmtId="4" fontId="10" fillId="0" borderId="5" xfId="3" applyNumberFormat="1" applyFill="1" applyBorder="1" applyAlignment="1">
      <alignment vertical="center"/>
    </xf>
    <xf numFmtId="171" fontId="10" fillId="0" borderId="5" xfId="3" applyNumberFormat="1" applyFill="1" applyBorder="1" applyAlignment="1">
      <alignment vertical="center"/>
    </xf>
    <xf numFmtId="0" fontId="20" fillId="0" borderId="7" xfId="1" applyFont="1" applyFill="1" applyBorder="1" applyAlignment="1">
      <alignment vertical="center" wrapText="1"/>
    </xf>
    <xf numFmtId="4" fontId="10" fillId="0" borderId="8" xfId="3" applyNumberFormat="1" applyFill="1" applyBorder="1" applyAlignment="1">
      <alignment vertical="center"/>
    </xf>
    <xf numFmtId="171" fontId="10" fillId="0" borderId="8" xfId="3" applyNumberFormat="1" applyFill="1" applyBorder="1" applyAlignment="1">
      <alignment vertical="center"/>
    </xf>
    <xf numFmtId="165" fontId="8" fillId="0" borderId="5" xfId="1" applyNumberFormat="1" applyFont="1" applyFill="1" applyBorder="1" applyAlignment="1">
      <alignment vertical="center" wrapText="1"/>
    </xf>
    <xf numFmtId="3" fontId="1" fillId="0" borderId="12" xfId="1" applyNumberFormat="1" applyFont="1" applyFill="1" applyBorder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" fillId="0" borderId="25" xfId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" fillId="0" borderId="27" xfId="1" applyFill="1" applyBorder="1" applyAlignment="1">
      <alignment vertical="center"/>
    </xf>
    <xf numFmtId="0" fontId="7" fillId="0" borderId="0" xfId="2" applyFill="1"/>
    <xf numFmtId="0" fontId="10" fillId="0" borderId="0" xfId="11" applyFill="1"/>
  </cellXfs>
  <cellStyles count="169">
    <cellStyle name="Euro" xfId="12"/>
    <cellStyle name="Hipervínculo 2" xfId="13"/>
    <cellStyle name="Hipervínculo_5% DE MZO.2005" xfId="14"/>
    <cellStyle name="Millares [0] 2" xfId="15"/>
    <cellStyle name="Millares 2" xfId="6"/>
    <cellStyle name="Millares 2 2" xfId="7"/>
    <cellStyle name="Millares 2 2 2" xfId="16"/>
    <cellStyle name="Millares 2 2 3" xfId="17"/>
    <cellStyle name="Millares 2 3" xfId="18"/>
    <cellStyle name="Millares 2 3 2" xfId="19"/>
    <cellStyle name="Millares 3" xfId="20"/>
    <cellStyle name="Millares 4" xfId="21"/>
    <cellStyle name="Millares 5" xfId="8"/>
    <cellStyle name="Millares 5 2" xfId="22"/>
    <cellStyle name="Moneda [0] 2" xfId="23"/>
    <cellStyle name="Moneda 2" xfId="9"/>
    <cellStyle name="Moneda 2 2" xfId="24"/>
    <cellStyle name="Moneda 3" xfId="25"/>
    <cellStyle name="Moneda 4" xfId="10"/>
    <cellStyle name="Normal" xfId="0" builtinId="0"/>
    <cellStyle name="Normal 10" xfId="26"/>
    <cellStyle name="Normal 100" xfId="27"/>
    <cellStyle name="Normal 101" xfId="28"/>
    <cellStyle name="Normal 102" xfId="29"/>
    <cellStyle name="Normal 103" xfId="30"/>
    <cellStyle name="Normal 104" xfId="31"/>
    <cellStyle name="Normal 105" xfId="32"/>
    <cellStyle name="Normal 106" xfId="33"/>
    <cellStyle name="Normal 107" xfId="11"/>
    <cellStyle name="Normal 108" xfId="34"/>
    <cellStyle name="Normal 109" xfId="35"/>
    <cellStyle name="Normal 11" xfId="36"/>
    <cellStyle name="Normal 11 2" xfId="37"/>
    <cellStyle name="Normal 110" xfId="38"/>
    <cellStyle name="Normal 111" xfId="39"/>
    <cellStyle name="Normal 112" xfId="40"/>
    <cellStyle name="Normal 113" xfId="41"/>
    <cellStyle name="Normal 114" xfId="42"/>
    <cellStyle name="Normal 115" xfId="43"/>
    <cellStyle name="Normal 116" xfId="44"/>
    <cellStyle name="Normal 117" xfId="45"/>
    <cellStyle name="Normal 118" xfId="46"/>
    <cellStyle name="Normal 119" xfId="47"/>
    <cellStyle name="Normal 12" xfId="48"/>
    <cellStyle name="Normal 120" xfId="49"/>
    <cellStyle name="Normal 121" xfId="50"/>
    <cellStyle name="Normal 122" xfId="51"/>
    <cellStyle name="Normal 123" xfId="52"/>
    <cellStyle name="Normal 124" xfId="53"/>
    <cellStyle name="Normal 125" xfId="54"/>
    <cellStyle name="Normal 126" xfId="55"/>
    <cellStyle name="Normal 127" xfId="56"/>
    <cellStyle name="Normal 128" xfId="57"/>
    <cellStyle name="Normal 129" xfId="58"/>
    <cellStyle name="Normal 13" xfId="59"/>
    <cellStyle name="Normal 130" xfId="60"/>
    <cellStyle name="Normal 131" xfId="61"/>
    <cellStyle name="Normal 132" xfId="62"/>
    <cellStyle name="Normal 133" xfId="63"/>
    <cellStyle name="Normal 134" xfId="64"/>
    <cellStyle name="Normal 14" xfId="65"/>
    <cellStyle name="Normal 14 2" xfId="66"/>
    <cellStyle name="Normal 15" xfId="67"/>
    <cellStyle name="Normal 15 2" xfId="68"/>
    <cellStyle name="Normal 16" xfId="69"/>
    <cellStyle name="Normal 16 2" xfId="70"/>
    <cellStyle name="Normal 17" xfId="71"/>
    <cellStyle name="Normal 17 2" xfId="72"/>
    <cellStyle name="Normal 18" xfId="73"/>
    <cellStyle name="Normal 19" xfId="74"/>
    <cellStyle name="Normal 2" xfId="2"/>
    <cellStyle name="Normal 2 2" xfId="3"/>
    <cellStyle name="Normal 2_ALDAMA 03 MAR 2009 MODIF" xfId="75"/>
    <cellStyle name="Normal 20" xfId="76"/>
    <cellStyle name="Normal 21" xfId="77"/>
    <cellStyle name="Normal 22" xfId="78"/>
    <cellStyle name="Normal 23" xfId="79"/>
    <cellStyle name="Normal 24" xfId="80"/>
    <cellStyle name="Normal 25" xfId="81"/>
    <cellStyle name="Normal 26" xfId="82"/>
    <cellStyle name="Normal 27" xfId="83"/>
    <cellStyle name="Normal 28" xfId="84"/>
    <cellStyle name="Normal 29" xfId="85"/>
    <cellStyle name="Normal 3" xfId="86"/>
    <cellStyle name="Normal 3 2" xfId="87"/>
    <cellStyle name="Normal 30" xfId="88"/>
    <cellStyle name="Normal 31" xfId="89"/>
    <cellStyle name="Normal 32" xfId="90"/>
    <cellStyle name="Normal 33" xfId="91"/>
    <cellStyle name="Normal 34" xfId="92"/>
    <cellStyle name="Normal 35" xfId="1"/>
    <cellStyle name="Normal 35 2" xfId="93"/>
    <cellStyle name="Normal 36" xfId="94"/>
    <cellStyle name="Normal 37" xfId="95"/>
    <cellStyle name="Normal 38" xfId="96"/>
    <cellStyle name="Normal 39" xfId="97"/>
    <cellStyle name="Normal 4" xfId="98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08"/>
    <cellStyle name="Normal 5" xfId="109"/>
    <cellStyle name="Normal 50" xfId="110"/>
    <cellStyle name="Normal 51" xfId="111"/>
    <cellStyle name="Normal 52" xfId="112"/>
    <cellStyle name="Normal 53" xfId="113"/>
    <cellStyle name="Normal 54" xfId="114"/>
    <cellStyle name="Normal 55" xfId="115"/>
    <cellStyle name="Normal 56" xfId="116"/>
    <cellStyle name="Normal 57" xfId="117"/>
    <cellStyle name="Normal 58" xfId="118"/>
    <cellStyle name="Normal 59" xfId="119"/>
    <cellStyle name="Normal 6" xfId="120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131"/>
    <cellStyle name="Normal 70" xfId="132"/>
    <cellStyle name="Normal 71" xfId="133"/>
    <cellStyle name="Normal 72" xfId="134"/>
    <cellStyle name="Normal 73" xfId="135"/>
    <cellStyle name="Normal 74" xfId="136"/>
    <cellStyle name="Normal 75" xfId="137"/>
    <cellStyle name="Normal 76" xfId="138"/>
    <cellStyle name="Normal 77" xfId="139"/>
    <cellStyle name="Normal 78" xfId="140"/>
    <cellStyle name="Normal 79" xfId="141"/>
    <cellStyle name="Normal 8" xfId="142"/>
    <cellStyle name="Normal 80" xfId="143"/>
    <cellStyle name="Normal 81" xfId="144"/>
    <cellStyle name="Normal 82" xfId="145"/>
    <cellStyle name="Normal 83" xfId="146"/>
    <cellStyle name="Normal 84" xfId="147"/>
    <cellStyle name="Normal 85" xfId="148"/>
    <cellStyle name="Normal 86" xfId="149"/>
    <cellStyle name="Normal 87" xfId="150"/>
    <cellStyle name="Normal 88" xfId="151"/>
    <cellStyle name="Normal 89" xfId="152"/>
    <cellStyle name="Normal 9" xfId="153"/>
    <cellStyle name="Normal 90" xfId="154"/>
    <cellStyle name="Normal 91" xfId="155"/>
    <cellStyle name="Normal 92" xfId="156"/>
    <cellStyle name="Normal 93" xfId="157"/>
    <cellStyle name="Normal 94" xfId="158"/>
    <cellStyle name="Normal 95" xfId="159"/>
    <cellStyle name="Normal 96" xfId="160"/>
    <cellStyle name="Normal 97" xfId="161"/>
    <cellStyle name="Normal 98" xfId="162"/>
    <cellStyle name="Normal 99" xfId="163"/>
    <cellStyle name="Numero" xfId="164"/>
    <cellStyle name="Porcentaje 2" xfId="4"/>
    <cellStyle name="Porcentaje 3" xfId="5"/>
    <cellStyle name="Porcentaje 3 2" xfId="165"/>
    <cellStyle name="Porcentual 2" xfId="166"/>
    <cellStyle name="Porcentual 2 2" xfId="167"/>
    <cellStyle name="Porcentual 3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190500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2085975" cy="714375"/>
        </a:xfrm>
        <a:prstGeom prst="rect">
          <a:avLst/>
        </a:prstGeom>
      </xdr:spPr>
    </xdr:pic>
    <xdr:clientData/>
  </xdr:twoCellAnchor>
  <xdr:twoCellAnchor editAs="oneCell">
    <xdr:from>
      <xdr:col>12</xdr:col>
      <xdr:colOff>619125</xdr:colOff>
      <xdr:row>0</xdr:row>
      <xdr:rowOff>0</xdr:rowOff>
    </xdr:from>
    <xdr:to>
      <xdr:col>14</xdr:col>
      <xdr:colOff>668056</xdr:colOff>
      <xdr:row>4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8350" y="0"/>
          <a:ext cx="1877731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%202\Documents\EDOS%20FINANCIEROS%202012-2022\EDOS%20FIN%202022\EDOS%20FIN%20DICIEMBRE%202022\ESTADOS%20FINANCIEROS%20DICIEMBRE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do de Resultados"/>
      <sheetName val="2. Edo de Situación Financiera"/>
      <sheetName val="3. Balanza de Comprobación"/>
      <sheetName val="4.- Edo Analítico de Egresos"/>
      <sheetName val="4.- Edo Analítico de Ingresos"/>
      <sheetName val="5.-CONC. BANCOS"/>
      <sheetName val="BANAMEX  78-9 "/>
      <sheetName val="BANORTE 1169566075"/>
      <sheetName val="6.- FORMATO 5%"/>
      <sheetName val="7. Acta de Consejo"/>
      <sheetName val="PIGOO "/>
      <sheetName val="INDICADORES"/>
      <sheetName val="graficos"/>
      <sheetName val="INSTRUC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B15">
            <v>354086.55</v>
          </cell>
          <cell r="C15">
            <v>318089.87</v>
          </cell>
          <cell r="D15">
            <v>348605.96</v>
          </cell>
          <cell r="E15">
            <v>313538.37</v>
          </cell>
          <cell r="F15">
            <v>428533.97</v>
          </cell>
          <cell r="G15">
            <v>359783.89</v>
          </cell>
          <cell r="H15">
            <v>367119.07</v>
          </cell>
          <cell r="I15">
            <v>397425.69</v>
          </cell>
          <cell r="J15">
            <v>359178.15</v>
          </cell>
          <cell r="K15">
            <v>389877.55</v>
          </cell>
          <cell r="L15">
            <v>348223.34</v>
          </cell>
        </row>
        <row r="16">
          <cell r="B16">
            <v>287534.96000000002</v>
          </cell>
          <cell r="C16">
            <v>155592.94</v>
          </cell>
          <cell r="D16">
            <v>181758.21</v>
          </cell>
          <cell r="E16">
            <v>149025.69</v>
          </cell>
          <cell r="F16">
            <v>260250.23</v>
          </cell>
          <cell r="G16">
            <v>180703.93</v>
          </cell>
          <cell r="H16">
            <v>230958.52</v>
          </cell>
          <cell r="I16">
            <v>269152.32</v>
          </cell>
          <cell r="J16">
            <v>233277.01</v>
          </cell>
          <cell r="K16">
            <v>258409.32</v>
          </cell>
          <cell r="L16">
            <v>140294.07999999999</v>
          </cell>
        </row>
        <row r="38">
          <cell r="B38">
            <v>211293.11</v>
          </cell>
          <cell r="C38">
            <v>619267.25</v>
          </cell>
          <cell r="D38">
            <v>290611.07</v>
          </cell>
          <cell r="E38">
            <v>0</v>
          </cell>
          <cell r="F38">
            <v>18468.96</v>
          </cell>
          <cell r="G38">
            <v>340349.95999999996</v>
          </cell>
          <cell r="H38">
            <v>50842.99</v>
          </cell>
          <cell r="I38">
            <v>1288.79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100</v>
          </cell>
          <cell r="C48">
            <v>100</v>
          </cell>
        </row>
        <row r="56">
          <cell r="J56">
            <v>180828</v>
          </cell>
          <cell r="K56">
            <v>200920</v>
          </cell>
          <cell r="L56">
            <v>0</v>
          </cell>
        </row>
        <row r="57">
          <cell r="L57">
            <v>0</v>
          </cell>
        </row>
        <row r="58">
          <cell r="J58">
            <v>100</v>
          </cell>
          <cell r="K58">
            <v>100</v>
          </cell>
          <cell r="L58">
            <v>100</v>
          </cell>
        </row>
        <row r="61">
          <cell r="J61">
            <v>0</v>
          </cell>
          <cell r="K61">
            <v>122345.67</v>
          </cell>
          <cell r="L61">
            <v>8903.64</v>
          </cell>
        </row>
        <row r="62">
          <cell r="J62">
            <v>630064.91</v>
          </cell>
          <cell r="K62">
            <v>520311.28</v>
          </cell>
          <cell r="L62">
            <v>537181.51</v>
          </cell>
        </row>
        <row r="65">
          <cell r="B65">
            <v>7111</v>
          </cell>
          <cell r="C65">
            <v>29900</v>
          </cell>
          <cell r="D65">
            <v>13569</v>
          </cell>
          <cell r="E65">
            <v>0</v>
          </cell>
          <cell r="F65">
            <v>12418</v>
          </cell>
          <cell r="G65">
            <v>2159</v>
          </cell>
          <cell r="H65">
            <v>16215</v>
          </cell>
          <cell r="I65">
            <v>16693</v>
          </cell>
          <cell r="J65">
            <v>16280</v>
          </cell>
          <cell r="K65">
            <v>18642</v>
          </cell>
          <cell r="L65">
            <v>14535</v>
          </cell>
          <cell r="M65">
            <v>18627</v>
          </cell>
        </row>
        <row r="70">
          <cell r="B70">
            <v>31150.560000000001</v>
          </cell>
          <cell r="C70">
            <v>53082.11</v>
          </cell>
          <cell r="D70">
            <v>77626.77</v>
          </cell>
          <cell r="E70">
            <v>0</v>
          </cell>
          <cell r="F70">
            <v>29200.09</v>
          </cell>
          <cell r="G70">
            <v>31307.759999999998</v>
          </cell>
          <cell r="H70">
            <v>37555.360000000001</v>
          </cell>
          <cell r="I70">
            <v>38352.68</v>
          </cell>
          <cell r="J70">
            <v>93571.07</v>
          </cell>
          <cell r="K70">
            <v>85789.52</v>
          </cell>
          <cell r="L70">
            <v>34688.1</v>
          </cell>
          <cell r="M70">
            <v>43744.93</v>
          </cell>
        </row>
        <row r="79">
          <cell r="B79">
            <v>54547</v>
          </cell>
          <cell r="C79">
            <v>49168</v>
          </cell>
          <cell r="D79">
            <v>57212</v>
          </cell>
          <cell r="E79">
            <v>59063</v>
          </cell>
          <cell r="F79">
            <v>63526</v>
          </cell>
          <cell r="G79">
            <v>66137</v>
          </cell>
          <cell r="H79">
            <v>64779</v>
          </cell>
          <cell r="I79">
            <v>62126</v>
          </cell>
          <cell r="J79">
            <v>66447</v>
          </cell>
          <cell r="K79">
            <v>63053</v>
          </cell>
          <cell r="L79">
            <v>61431</v>
          </cell>
          <cell r="M79">
            <v>63328</v>
          </cell>
        </row>
        <row r="84">
          <cell r="B84">
            <v>32595</v>
          </cell>
          <cell r="C84">
            <v>29595</v>
          </cell>
          <cell r="D84">
            <v>29491</v>
          </cell>
          <cell r="E84">
            <v>37574</v>
          </cell>
          <cell r="F84">
            <v>37150</v>
          </cell>
          <cell r="G84">
            <v>39390</v>
          </cell>
          <cell r="H84">
            <v>34799</v>
          </cell>
          <cell r="I84">
            <v>34228</v>
          </cell>
          <cell r="J84">
            <v>35666</v>
          </cell>
          <cell r="K84">
            <v>32328</v>
          </cell>
          <cell r="L84">
            <v>31437</v>
          </cell>
          <cell r="M84">
            <v>29712</v>
          </cell>
        </row>
        <row r="89">
          <cell r="B89">
            <v>2048</v>
          </cell>
          <cell r="C89">
            <v>1257</v>
          </cell>
          <cell r="D89">
            <v>1178</v>
          </cell>
          <cell r="E89">
            <v>1316</v>
          </cell>
          <cell r="F89">
            <v>1133</v>
          </cell>
          <cell r="G89">
            <v>1372</v>
          </cell>
          <cell r="H89">
            <v>1145</v>
          </cell>
          <cell r="I89">
            <v>717</v>
          </cell>
          <cell r="J89">
            <v>761</v>
          </cell>
          <cell r="K89">
            <v>711</v>
          </cell>
          <cell r="L89">
            <v>779</v>
          </cell>
          <cell r="M89">
            <v>600</v>
          </cell>
        </row>
        <row r="92">
          <cell r="B92">
            <v>31745</v>
          </cell>
          <cell r="C92">
            <v>26661</v>
          </cell>
          <cell r="D92">
            <v>28181</v>
          </cell>
          <cell r="E92">
            <v>26749</v>
          </cell>
          <cell r="F92">
            <v>37046</v>
          </cell>
          <cell r="G92">
            <v>31453</v>
          </cell>
          <cell r="H92">
            <v>30003</v>
          </cell>
          <cell r="I92">
            <v>32710</v>
          </cell>
          <cell r="J92">
            <v>30407</v>
          </cell>
          <cell r="K92">
            <v>29731</v>
          </cell>
          <cell r="L92">
            <v>27608</v>
          </cell>
          <cell r="M92">
            <v>30468</v>
          </cell>
        </row>
        <row r="93">
          <cell r="B93">
            <v>26769</v>
          </cell>
          <cell r="C93">
            <v>23635</v>
          </cell>
          <cell r="D93">
            <v>25585</v>
          </cell>
          <cell r="E93">
            <v>24556</v>
          </cell>
          <cell r="F93">
            <v>32541</v>
          </cell>
          <cell r="G93">
            <v>27766</v>
          </cell>
          <cell r="H93">
            <v>26078</v>
          </cell>
          <cell r="I93">
            <v>27887</v>
          </cell>
          <cell r="J93">
            <v>26586</v>
          </cell>
          <cell r="K93">
            <v>25329</v>
          </cell>
          <cell r="L93">
            <v>25123</v>
          </cell>
          <cell r="M93">
            <v>26071</v>
          </cell>
        </row>
        <row r="94">
          <cell r="B94">
            <v>4976</v>
          </cell>
          <cell r="C94">
            <v>3026</v>
          </cell>
          <cell r="D94">
            <v>2596</v>
          </cell>
          <cell r="E94">
            <v>2193</v>
          </cell>
          <cell r="F94">
            <v>4505</v>
          </cell>
          <cell r="G94">
            <v>3687</v>
          </cell>
          <cell r="H94">
            <v>3925</v>
          </cell>
          <cell r="I94">
            <v>4823</v>
          </cell>
          <cell r="J94">
            <v>3821</v>
          </cell>
          <cell r="K94">
            <v>4402</v>
          </cell>
          <cell r="L94">
            <v>2485</v>
          </cell>
          <cell r="M94">
            <v>4397</v>
          </cell>
        </row>
        <row r="99">
          <cell r="B99">
            <v>46364.95</v>
          </cell>
          <cell r="C99">
            <v>41792.799999999996</v>
          </cell>
          <cell r="D99">
            <v>48630.2</v>
          </cell>
          <cell r="E99">
            <v>50203.549999999996</v>
          </cell>
          <cell r="F99">
            <v>53997.1</v>
          </cell>
          <cell r="G99">
            <v>56216.45</v>
          </cell>
          <cell r="H99">
            <v>55062.15</v>
          </cell>
          <cell r="I99">
            <v>52807.1</v>
          </cell>
          <cell r="J99">
            <v>56479.95</v>
          </cell>
          <cell r="K99">
            <v>53595.049999999996</v>
          </cell>
          <cell r="L99">
            <v>52216.35</v>
          </cell>
          <cell r="M99">
            <v>53828.799999999996</v>
          </cell>
        </row>
        <row r="106">
          <cell r="B106">
            <v>483082.99</v>
          </cell>
          <cell r="C106">
            <v>470455.73</v>
          </cell>
          <cell r="D106">
            <v>470337.41</v>
          </cell>
          <cell r="E106">
            <v>533234.49</v>
          </cell>
          <cell r="F106">
            <v>529594.06000000006</v>
          </cell>
          <cell r="G106">
            <v>564297.61</v>
          </cell>
          <cell r="H106">
            <v>523859.97</v>
          </cell>
          <cell r="I106">
            <v>526485.18999999994</v>
          </cell>
          <cell r="J106">
            <v>502340.37</v>
          </cell>
          <cell r="K106">
            <v>520266.37</v>
          </cell>
          <cell r="L106">
            <v>512624.62</v>
          </cell>
          <cell r="M106">
            <v>504214.77</v>
          </cell>
          <cell r="N106">
            <v>6140793.5800000001</v>
          </cell>
        </row>
        <row r="107">
          <cell r="B107">
            <v>50524.85</v>
          </cell>
          <cell r="C107">
            <v>49386.19</v>
          </cell>
          <cell r="D107">
            <v>50096.94</v>
          </cell>
          <cell r="E107">
            <v>57891.13</v>
          </cell>
          <cell r="F107">
            <v>62952.03</v>
          </cell>
          <cell r="G107">
            <v>68617.37</v>
          </cell>
          <cell r="H107">
            <v>64459.5</v>
          </cell>
          <cell r="I107">
            <v>65902.350000000006</v>
          </cell>
          <cell r="J107">
            <v>68143.56</v>
          </cell>
          <cell r="K107">
            <v>61007.81</v>
          </cell>
          <cell r="L107">
            <v>63056.11</v>
          </cell>
          <cell r="M107">
            <v>60322.82</v>
          </cell>
          <cell r="N107">
            <v>722360.65999999992</v>
          </cell>
        </row>
        <row r="108">
          <cell r="B108">
            <v>7970.19</v>
          </cell>
          <cell r="C108">
            <v>6799.4</v>
          </cell>
          <cell r="D108">
            <v>6703.86</v>
          </cell>
          <cell r="E108">
            <v>7149</v>
          </cell>
          <cell r="F108">
            <v>4674.88</v>
          </cell>
          <cell r="G108">
            <v>5269.28</v>
          </cell>
          <cell r="H108">
            <v>5732.57</v>
          </cell>
          <cell r="I108">
            <v>9979.56</v>
          </cell>
          <cell r="J108">
            <v>12675.55</v>
          </cell>
          <cell r="K108">
            <v>9436.3799999999992</v>
          </cell>
          <cell r="L108">
            <v>10312.4</v>
          </cell>
          <cell r="M108">
            <v>9192.68</v>
          </cell>
          <cell r="N108">
            <v>95895.75</v>
          </cell>
        </row>
        <row r="109">
          <cell r="B109">
            <v>4323.6899999999996</v>
          </cell>
          <cell r="C109">
            <v>6774.12</v>
          </cell>
          <cell r="D109">
            <v>7347.11</v>
          </cell>
          <cell r="E109">
            <v>7655.68</v>
          </cell>
          <cell r="F109">
            <v>6293.34</v>
          </cell>
          <cell r="G109">
            <v>5710.98</v>
          </cell>
          <cell r="H109">
            <v>4089.58</v>
          </cell>
          <cell r="I109">
            <v>2977.09</v>
          </cell>
          <cell r="J109">
            <v>6029.03</v>
          </cell>
          <cell r="K109">
            <v>6661.49</v>
          </cell>
          <cell r="L109">
            <v>7188.32</v>
          </cell>
          <cell r="M109">
            <v>9462.82</v>
          </cell>
        </row>
        <row r="110">
          <cell r="B110">
            <v>32188.84</v>
          </cell>
          <cell r="C110">
            <v>20346.740000000002</v>
          </cell>
          <cell r="D110">
            <v>18736.79</v>
          </cell>
          <cell r="E110">
            <v>20888.97</v>
          </cell>
          <cell r="F110">
            <v>17587.84</v>
          </cell>
          <cell r="G110">
            <v>21330.1</v>
          </cell>
          <cell r="H110">
            <v>18491.13</v>
          </cell>
          <cell r="I110">
            <v>12269.2</v>
          </cell>
          <cell r="J110">
            <v>13292.24</v>
          </cell>
          <cell r="K110">
            <v>12903.22</v>
          </cell>
          <cell r="L110">
            <v>13460.84</v>
          </cell>
          <cell r="M110">
            <v>11214.32</v>
          </cell>
        </row>
        <row r="112">
          <cell r="B112">
            <v>641621.51</v>
          </cell>
          <cell r="C112">
            <v>473682.81</v>
          </cell>
          <cell r="D112">
            <v>530364.17000000004</v>
          </cell>
          <cell r="E112">
            <v>462564.05999999994</v>
          </cell>
          <cell r="F112">
            <v>688784.20000000007</v>
          </cell>
          <cell r="G112">
            <v>540487.82000000007</v>
          </cell>
          <cell r="H112">
            <v>598077.59</v>
          </cell>
          <cell r="I112">
            <v>666578.01</v>
          </cell>
          <cell r="J112">
            <v>592455.16000000015</v>
          </cell>
          <cell r="K112">
            <v>648286.87000000011</v>
          </cell>
          <cell r="L112">
            <v>488517.41999999993</v>
          </cell>
          <cell r="M112">
            <v>610307.77999999991</v>
          </cell>
        </row>
        <row r="116">
          <cell r="B116">
            <v>1132.69</v>
          </cell>
          <cell r="C116">
            <v>77.3</v>
          </cell>
          <cell r="D116">
            <v>913.97</v>
          </cell>
          <cell r="E116">
            <v>77.98</v>
          </cell>
          <cell r="F116">
            <v>234.43</v>
          </cell>
          <cell r="G116">
            <v>79.17</v>
          </cell>
          <cell r="H116">
            <v>344.41</v>
          </cell>
          <cell r="I116">
            <v>850.33</v>
          </cell>
          <cell r="J116">
            <v>886.39</v>
          </cell>
          <cell r="K116">
            <v>1115.42</v>
          </cell>
          <cell r="L116">
            <v>1450</v>
          </cell>
          <cell r="M116">
            <v>4422.6000000000004</v>
          </cell>
        </row>
        <row r="117">
          <cell r="B117">
            <v>50245.54</v>
          </cell>
          <cell r="C117">
            <v>1846.67</v>
          </cell>
          <cell r="D117">
            <v>56320.46</v>
          </cell>
          <cell r="E117">
            <v>25096.97</v>
          </cell>
          <cell r="F117">
            <v>30928.36</v>
          </cell>
          <cell r="G117">
            <v>11169.37</v>
          </cell>
          <cell r="H117">
            <v>23803.71</v>
          </cell>
          <cell r="I117">
            <v>16824.150000000001</v>
          </cell>
          <cell r="J117">
            <v>7286.31</v>
          </cell>
          <cell r="K117">
            <v>7365.66</v>
          </cell>
          <cell r="L117">
            <v>2988.79</v>
          </cell>
          <cell r="M117">
            <v>3168.88</v>
          </cell>
        </row>
        <row r="119">
          <cell r="B119">
            <v>3</v>
          </cell>
          <cell r="C119">
            <v>3</v>
          </cell>
          <cell r="D119">
            <v>2</v>
          </cell>
          <cell r="E119">
            <v>6</v>
          </cell>
          <cell r="F119">
            <v>8</v>
          </cell>
          <cell r="G119">
            <v>5</v>
          </cell>
          <cell r="H119">
            <v>20</v>
          </cell>
          <cell r="I119">
            <v>18</v>
          </cell>
          <cell r="J119">
            <v>37</v>
          </cell>
          <cell r="K119">
            <v>16</v>
          </cell>
          <cell r="L119">
            <v>6</v>
          </cell>
          <cell r="M119">
            <v>15</v>
          </cell>
        </row>
        <row r="120">
          <cell r="B120">
            <v>7</v>
          </cell>
          <cell r="C120">
            <v>8</v>
          </cell>
          <cell r="D120">
            <v>6</v>
          </cell>
          <cell r="E120">
            <v>5</v>
          </cell>
          <cell r="F120">
            <v>11</v>
          </cell>
          <cell r="G120">
            <v>9</v>
          </cell>
          <cell r="H120">
            <v>11</v>
          </cell>
          <cell r="I120">
            <v>23</v>
          </cell>
          <cell r="J120">
            <v>13</v>
          </cell>
          <cell r="K120">
            <v>18</v>
          </cell>
          <cell r="L120">
            <v>5</v>
          </cell>
          <cell r="M120">
            <v>4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4">
          <cell r="B124">
            <v>2782</v>
          </cell>
          <cell r="C124">
            <v>2790</v>
          </cell>
          <cell r="D124">
            <v>2792</v>
          </cell>
          <cell r="E124">
            <v>2804</v>
          </cell>
          <cell r="F124">
            <v>2810</v>
          </cell>
          <cell r="G124">
            <v>2831</v>
          </cell>
          <cell r="H124">
            <v>2819</v>
          </cell>
          <cell r="I124">
            <v>2821</v>
          </cell>
          <cell r="J124">
            <v>2798</v>
          </cell>
          <cell r="K124">
            <v>2803</v>
          </cell>
          <cell r="L124">
            <v>2821</v>
          </cell>
          <cell r="M124">
            <v>2823</v>
          </cell>
        </row>
        <row r="145">
          <cell r="B145">
            <v>1233007.22</v>
          </cell>
          <cell r="C145">
            <v>1135022.7</v>
          </cell>
          <cell r="D145">
            <v>1173266.58</v>
          </cell>
          <cell r="E145">
            <v>1227222.82</v>
          </cell>
          <cell r="F145">
            <v>1188996.04</v>
          </cell>
          <cell r="G145">
            <v>1202443.33</v>
          </cell>
          <cell r="H145">
            <v>1180877.54</v>
          </cell>
          <cell r="I145">
            <v>1092067.49</v>
          </cell>
          <cell r="J145">
            <v>1038910.63</v>
          </cell>
          <cell r="K145">
            <v>952124.42</v>
          </cell>
          <cell r="L145">
            <v>1001183.17</v>
          </cell>
          <cell r="M145">
            <v>952161.54</v>
          </cell>
        </row>
        <row r="146">
          <cell r="B146">
            <v>63869.89</v>
          </cell>
          <cell r="C146">
            <v>56411.26</v>
          </cell>
          <cell r="D146">
            <v>56867.03</v>
          </cell>
          <cell r="E146">
            <v>49986.85</v>
          </cell>
          <cell r="F146">
            <v>37726.699999999997</v>
          </cell>
          <cell r="G146">
            <v>43749.81</v>
          </cell>
          <cell r="H146">
            <v>52942.49</v>
          </cell>
          <cell r="I146">
            <v>69272.62</v>
          </cell>
          <cell r="J146">
            <v>50453.58</v>
          </cell>
          <cell r="K146">
            <v>43878.26</v>
          </cell>
          <cell r="L146">
            <v>51159.5</v>
          </cell>
          <cell r="M146">
            <v>47805.41</v>
          </cell>
        </row>
        <row r="147">
          <cell r="B147">
            <v>24080.799999999999</v>
          </cell>
          <cell r="C147">
            <v>26831.43</v>
          </cell>
          <cell r="D147">
            <v>28906.12</v>
          </cell>
          <cell r="E147">
            <v>33200.18</v>
          </cell>
          <cell r="F147">
            <v>30078.880000000001</v>
          </cell>
          <cell r="G147">
            <v>31551.42</v>
          </cell>
          <cell r="H147">
            <v>19326.75</v>
          </cell>
          <cell r="I147">
            <v>18330.73</v>
          </cell>
          <cell r="J147">
            <v>25086.45</v>
          </cell>
          <cell r="K147">
            <v>31210.71</v>
          </cell>
          <cell r="L147">
            <v>29037.45</v>
          </cell>
          <cell r="M147">
            <v>21268.81</v>
          </cell>
        </row>
        <row r="148">
          <cell r="B148">
            <v>1633304.49</v>
          </cell>
          <cell r="C148">
            <v>1637231.16</v>
          </cell>
          <cell r="D148">
            <v>1643702.53</v>
          </cell>
          <cell r="E148">
            <v>1650251.37</v>
          </cell>
          <cell r="F148">
            <v>1657750.8</v>
          </cell>
          <cell r="G148">
            <v>1663059.89</v>
          </cell>
          <cell r="H148">
            <v>1666757.14</v>
          </cell>
          <cell r="I148">
            <v>1670685.48</v>
          </cell>
          <cell r="J148">
            <v>1673438.26</v>
          </cell>
          <cell r="K148">
            <v>1677392.34</v>
          </cell>
          <cell r="L148">
            <v>1686425.64</v>
          </cell>
          <cell r="M148">
            <v>1688203.56</v>
          </cell>
        </row>
        <row r="149">
          <cell r="B149">
            <v>97545.9</v>
          </cell>
          <cell r="C149">
            <v>103936.82</v>
          </cell>
          <cell r="D149">
            <v>23535.94</v>
          </cell>
          <cell r="E149">
            <v>12967.29</v>
          </cell>
          <cell r="F149">
            <v>4244.05</v>
          </cell>
          <cell r="G149">
            <v>3295.25</v>
          </cell>
          <cell r="H149">
            <v>1798.07</v>
          </cell>
          <cell r="I149">
            <v>2250.6799999999998</v>
          </cell>
          <cell r="J149">
            <v>5709.53</v>
          </cell>
          <cell r="K149">
            <v>11958.74</v>
          </cell>
          <cell r="L149">
            <v>20518.59</v>
          </cell>
          <cell r="M149">
            <v>29585.63</v>
          </cell>
        </row>
        <row r="171">
          <cell r="B171">
            <v>2292</v>
          </cell>
          <cell r="C171">
            <v>1817</v>
          </cell>
          <cell r="D171">
            <v>2239</v>
          </cell>
          <cell r="E171">
            <v>2189</v>
          </cell>
          <cell r="F171">
            <v>2189</v>
          </cell>
          <cell r="G171">
            <v>2320</v>
          </cell>
          <cell r="H171">
            <v>2252</v>
          </cell>
          <cell r="I171">
            <v>2373</v>
          </cell>
          <cell r="J171">
            <v>1884</v>
          </cell>
          <cell r="K171">
            <v>1926</v>
          </cell>
          <cell r="L171">
            <v>1937</v>
          </cell>
          <cell r="M171">
            <v>2079</v>
          </cell>
        </row>
        <row r="172">
          <cell r="B172">
            <v>346</v>
          </cell>
          <cell r="C172">
            <v>405</v>
          </cell>
          <cell r="D172">
            <v>432</v>
          </cell>
          <cell r="E172">
            <v>445</v>
          </cell>
          <cell r="F172">
            <v>445</v>
          </cell>
          <cell r="G172">
            <v>468</v>
          </cell>
          <cell r="H172">
            <v>477</v>
          </cell>
          <cell r="I172">
            <v>481</v>
          </cell>
          <cell r="J172">
            <v>485</v>
          </cell>
          <cell r="K172">
            <v>488</v>
          </cell>
          <cell r="L172">
            <v>492</v>
          </cell>
          <cell r="M172">
            <v>498</v>
          </cell>
        </row>
        <row r="180">
          <cell r="B180">
            <v>3</v>
          </cell>
          <cell r="C180">
            <v>3</v>
          </cell>
          <cell r="D180">
            <v>3</v>
          </cell>
          <cell r="E180">
            <v>9</v>
          </cell>
          <cell r="F180">
            <v>11</v>
          </cell>
          <cell r="G180">
            <v>9</v>
          </cell>
          <cell r="H180">
            <v>5</v>
          </cell>
          <cell r="I180">
            <v>11</v>
          </cell>
          <cell r="J180">
            <v>4</v>
          </cell>
          <cell r="K180">
            <v>6</v>
          </cell>
          <cell r="L180">
            <v>3</v>
          </cell>
        </row>
        <row r="199">
          <cell r="B199">
            <v>11</v>
          </cell>
          <cell r="C199">
            <v>11</v>
          </cell>
          <cell r="D199">
            <v>11</v>
          </cell>
          <cell r="E199">
            <v>11</v>
          </cell>
          <cell r="F199">
            <v>11</v>
          </cell>
          <cell r="G199">
            <v>11</v>
          </cell>
          <cell r="H199">
            <v>11</v>
          </cell>
          <cell r="I199">
            <v>11</v>
          </cell>
          <cell r="J199">
            <v>11</v>
          </cell>
          <cell r="K199">
            <v>11</v>
          </cell>
          <cell r="L199">
            <v>11</v>
          </cell>
          <cell r="M199">
            <v>11</v>
          </cell>
        </row>
        <row r="206">
          <cell r="B206">
            <v>3</v>
          </cell>
          <cell r="C206">
            <v>3</v>
          </cell>
          <cell r="D206">
            <v>3</v>
          </cell>
          <cell r="E206">
            <v>3</v>
          </cell>
          <cell r="F206">
            <v>3</v>
          </cell>
          <cell r="G206">
            <v>3</v>
          </cell>
          <cell r="H206">
            <v>3</v>
          </cell>
          <cell r="I206">
            <v>3</v>
          </cell>
          <cell r="J206">
            <v>3</v>
          </cell>
          <cell r="K206">
            <v>3</v>
          </cell>
          <cell r="L206">
            <v>3</v>
          </cell>
          <cell r="M206">
            <v>3</v>
          </cell>
        </row>
        <row r="216">
          <cell r="B216">
            <v>2782</v>
          </cell>
          <cell r="C216">
            <v>2790</v>
          </cell>
          <cell r="D216">
            <v>2792</v>
          </cell>
          <cell r="E216">
            <v>2804</v>
          </cell>
          <cell r="F216">
            <v>2810</v>
          </cell>
          <cell r="G216">
            <v>2831</v>
          </cell>
          <cell r="H216">
            <v>2819</v>
          </cell>
          <cell r="I216">
            <v>2821</v>
          </cell>
          <cell r="J216">
            <v>2798</v>
          </cell>
          <cell r="K216">
            <v>2803</v>
          </cell>
          <cell r="L216">
            <v>2821</v>
          </cell>
          <cell r="M216">
            <v>2823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231"/>
  <sheetViews>
    <sheetView tabSelected="1" topLeftCell="A214" zoomScaleNormal="100" workbookViewId="0">
      <selection activeCell="C104" sqref="C104"/>
    </sheetView>
  </sheetViews>
  <sheetFormatPr baseColWidth="10" defaultColWidth="11.42578125" defaultRowHeight="15" x14ac:dyDescent="0.25"/>
  <cols>
    <col min="1" max="1" width="7.85546875" style="4" customWidth="1"/>
    <col min="2" max="2" width="21.42578125" style="5" customWidth="1"/>
    <col min="3" max="3" width="38.140625" style="4" customWidth="1"/>
    <col min="4" max="9" width="14" style="3" customWidth="1"/>
    <col min="10" max="10" width="13.85546875" style="3" customWidth="1"/>
    <col min="11" max="11" width="13.140625" style="3" customWidth="1"/>
    <col min="12" max="12" width="14.28515625" style="3" customWidth="1"/>
    <col min="13" max="13" width="14.42578125" style="3" customWidth="1"/>
    <col min="14" max="14" width="13" style="3" customWidth="1"/>
    <col min="15" max="15" width="13.5703125" style="3" customWidth="1"/>
    <col min="16" max="16" width="3.5703125" style="2" customWidth="1"/>
    <col min="17" max="16384" width="11.42578125" style="3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5.75" thickBot="1" x14ac:dyDescent="0.3"/>
    <row r="6" spans="1:16" s="12" customFormat="1" ht="15.75" thickBot="1" x14ac:dyDescent="0.3">
      <c r="A6" s="6" t="s">
        <v>1</v>
      </c>
      <c r="B6" s="7" t="s">
        <v>2</v>
      </c>
      <c r="C6" s="8"/>
      <c r="D6" s="9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1"/>
    </row>
    <row r="7" spans="1:16" ht="15" customHeight="1" x14ac:dyDescent="0.25">
      <c r="A7" s="13" t="s">
        <v>15</v>
      </c>
      <c r="B7" s="89" t="s">
        <v>16</v>
      </c>
      <c r="C7" s="14" t="s">
        <v>17</v>
      </c>
      <c r="D7" s="90">
        <f>'[1]PIGOO '!B79</f>
        <v>54547</v>
      </c>
      <c r="E7" s="90">
        <f>'[1]PIGOO '!C79</f>
        <v>49168</v>
      </c>
      <c r="F7" s="90">
        <f>'[1]PIGOO '!D79</f>
        <v>57212</v>
      </c>
      <c r="G7" s="90">
        <f>'[1]PIGOO '!E79</f>
        <v>59063</v>
      </c>
      <c r="H7" s="90">
        <f>'[1]PIGOO '!F79</f>
        <v>63526</v>
      </c>
      <c r="I7" s="90">
        <f>'[1]PIGOO '!G79</f>
        <v>66137</v>
      </c>
      <c r="J7" s="90">
        <f>'[1]PIGOO '!H79</f>
        <v>64779</v>
      </c>
      <c r="K7" s="90">
        <f>'[1]PIGOO '!I79</f>
        <v>62126</v>
      </c>
      <c r="L7" s="90">
        <f>'[1]PIGOO '!J79</f>
        <v>66447</v>
      </c>
      <c r="M7" s="90">
        <f>'[1]PIGOO '!K79</f>
        <v>63053</v>
      </c>
      <c r="N7" s="90">
        <f>'[1]PIGOO '!L79</f>
        <v>61431</v>
      </c>
      <c r="O7" s="90">
        <f>'[1]PIGOO '!M79</f>
        <v>63328</v>
      </c>
      <c r="P7" s="15">
        <v>1</v>
      </c>
    </row>
    <row r="8" spans="1:16" ht="15.75" thickBot="1" x14ac:dyDescent="0.2">
      <c r="A8" s="16"/>
      <c r="B8" s="91"/>
      <c r="C8" s="42" t="s">
        <v>18</v>
      </c>
      <c r="D8" s="92">
        <v>61712</v>
      </c>
      <c r="E8" s="30">
        <v>56594</v>
      </c>
      <c r="F8" s="30">
        <v>72003</v>
      </c>
      <c r="G8" s="93">
        <v>78810</v>
      </c>
      <c r="H8" s="93">
        <v>82248</v>
      </c>
      <c r="I8" s="94">
        <v>85709</v>
      </c>
      <c r="J8" s="94">
        <v>76707</v>
      </c>
      <c r="K8" s="95">
        <v>75972</v>
      </c>
      <c r="L8" s="30">
        <v>77587</v>
      </c>
      <c r="M8" s="30">
        <v>62401</v>
      </c>
      <c r="N8" s="30">
        <v>55266</v>
      </c>
      <c r="O8" s="30">
        <v>55881</v>
      </c>
    </row>
    <row r="9" spans="1:16" x14ac:dyDescent="0.25">
      <c r="B9" s="91"/>
      <c r="C9" s="17" t="s">
        <v>19</v>
      </c>
      <c r="D9" s="96">
        <f>(D7/D8)-1</f>
        <v>-0.11610383717915473</v>
      </c>
      <c r="E9" s="96">
        <f t="shared" ref="E9:J9" si="0">(E7/E8)-1</f>
        <v>-0.13121532317913565</v>
      </c>
      <c r="F9" s="96">
        <f t="shared" si="0"/>
        <v>-0.20542199630570945</v>
      </c>
      <c r="G9" s="96">
        <f t="shared" si="0"/>
        <v>-0.25056464915619847</v>
      </c>
      <c r="H9" s="96">
        <f t="shared" si="0"/>
        <v>-0.22762863534675615</v>
      </c>
      <c r="I9" s="96">
        <f t="shared" si="0"/>
        <v>-0.22835408183504646</v>
      </c>
      <c r="J9" s="96">
        <f t="shared" si="0"/>
        <v>-0.15550080175212166</v>
      </c>
      <c r="K9" s="97">
        <f>(K7/K8)-1</f>
        <v>-0.18225135576264939</v>
      </c>
      <c r="L9" s="96">
        <f t="shared" ref="L9:O9" si="1">(L7/L8)-1</f>
        <v>-0.1435807545078428</v>
      </c>
      <c r="M9" s="96">
        <f t="shared" si="1"/>
        <v>1.0448550503998399E-2</v>
      </c>
      <c r="N9" s="96">
        <f t="shared" si="1"/>
        <v>0.11155140592769519</v>
      </c>
      <c r="O9" s="96">
        <f t="shared" si="1"/>
        <v>0.13326533168697763</v>
      </c>
    </row>
    <row r="10" spans="1:16" x14ac:dyDescent="0.25">
      <c r="B10" s="91"/>
      <c r="C10" s="17" t="s">
        <v>20</v>
      </c>
      <c r="D10" s="96">
        <f>(D11/D12)-1</f>
        <v>-0.11610383717915473</v>
      </c>
      <c r="E10" s="96">
        <f t="shared" ref="E10:J10" si="2">(E11/E12)-1</f>
        <v>-0.12333271347184416</v>
      </c>
      <c r="F10" s="96">
        <f t="shared" si="2"/>
        <v>-0.1543910167149215</v>
      </c>
      <c r="G10" s="96">
        <f t="shared" si="2"/>
        <v>-0.18255492923204975</v>
      </c>
      <c r="H10" s="96">
        <f t="shared" si="2"/>
        <v>-0.19310578398085188</v>
      </c>
      <c r="I10" s="96">
        <f t="shared" si="2"/>
        <v>-0.20001784586662275</v>
      </c>
      <c r="J10" s="96">
        <f t="shared" si="2"/>
        <v>-0.19337152066144658</v>
      </c>
      <c r="K10" s="97">
        <f>(K11/K12)-1</f>
        <v>-0.1919390255275496</v>
      </c>
      <c r="L10" s="96">
        <f t="shared" ref="L10:O10" si="3">(L11/L12)-1</f>
        <v>-0.1863167611209845</v>
      </c>
      <c r="M10" s="96">
        <f t="shared" si="3"/>
        <v>-0.16949117703081773</v>
      </c>
      <c r="N10" s="96">
        <f t="shared" si="3"/>
        <v>-0.14970529000304456</v>
      </c>
      <c r="O10" s="96">
        <f t="shared" si="3"/>
        <v>-0.13090059341887761</v>
      </c>
    </row>
    <row r="11" spans="1:16" x14ac:dyDescent="0.25">
      <c r="B11" s="91"/>
      <c r="C11" s="17" t="s">
        <v>21</v>
      </c>
      <c r="D11" s="30">
        <f>+D7</f>
        <v>54547</v>
      </c>
      <c r="E11" s="30">
        <f>D11+E7</f>
        <v>103715</v>
      </c>
      <c r="F11" s="30">
        <f>E11+F7</f>
        <v>160927</v>
      </c>
      <c r="G11" s="30">
        <f t="shared" ref="G11:O12" si="4">F11+G7</f>
        <v>219990</v>
      </c>
      <c r="H11" s="30">
        <f t="shared" si="4"/>
        <v>283516</v>
      </c>
      <c r="I11" s="30">
        <f t="shared" si="4"/>
        <v>349653</v>
      </c>
      <c r="J11" s="30">
        <f t="shared" si="4"/>
        <v>414432</v>
      </c>
      <c r="K11" s="30">
        <f t="shared" si="4"/>
        <v>476558</v>
      </c>
      <c r="L11" s="30">
        <f t="shared" si="4"/>
        <v>543005</v>
      </c>
      <c r="M11" s="30">
        <f t="shared" si="4"/>
        <v>606058</v>
      </c>
      <c r="N11" s="30">
        <f t="shared" si="4"/>
        <v>667489</v>
      </c>
      <c r="O11" s="30">
        <f t="shared" si="4"/>
        <v>730817</v>
      </c>
    </row>
    <row r="12" spans="1:16" ht="15.75" thickBot="1" x14ac:dyDescent="0.3">
      <c r="B12" s="98"/>
      <c r="C12" s="99" t="s">
        <v>22</v>
      </c>
      <c r="D12" s="30">
        <f>+D8</f>
        <v>61712</v>
      </c>
      <c r="E12" s="30">
        <f>D12+E8</f>
        <v>118306</v>
      </c>
      <c r="F12" s="30">
        <f t="shared" ref="F12" si="5">E12+F8</f>
        <v>190309</v>
      </c>
      <c r="G12" s="30">
        <f t="shared" si="4"/>
        <v>269119</v>
      </c>
      <c r="H12" s="30">
        <f t="shared" si="4"/>
        <v>351367</v>
      </c>
      <c r="I12" s="30">
        <f t="shared" si="4"/>
        <v>437076</v>
      </c>
      <c r="J12" s="30">
        <f t="shared" si="4"/>
        <v>513783</v>
      </c>
      <c r="K12" s="30">
        <f t="shared" si="4"/>
        <v>589755</v>
      </c>
      <c r="L12" s="30">
        <f t="shared" si="4"/>
        <v>667342</v>
      </c>
      <c r="M12" s="30">
        <f t="shared" si="4"/>
        <v>729743</v>
      </c>
      <c r="N12" s="30">
        <f t="shared" si="4"/>
        <v>785009</v>
      </c>
      <c r="O12" s="30">
        <f t="shared" si="4"/>
        <v>840890</v>
      </c>
    </row>
    <row r="13" spans="1:16" x14ac:dyDescent="0.25">
      <c r="A13" s="13" t="s">
        <v>15</v>
      </c>
      <c r="B13" s="89" t="s">
        <v>23</v>
      </c>
      <c r="C13" s="14" t="s">
        <v>17</v>
      </c>
      <c r="D13" s="100">
        <f>'[1]PIGOO '!B84</f>
        <v>32595</v>
      </c>
      <c r="E13" s="100">
        <f>'[1]PIGOO '!C84</f>
        <v>29595</v>
      </c>
      <c r="F13" s="100">
        <f>'[1]PIGOO '!D84</f>
        <v>29491</v>
      </c>
      <c r="G13" s="100">
        <f>'[1]PIGOO '!E84</f>
        <v>37574</v>
      </c>
      <c r="H13" s="100">
        <f>'[1]PIGOO '!F84</f>
        <v>37150</v>
      </c>
      <c r="I13" s="100">
        <f>'[1]PIGOO '!G84</f>
        <v>39390</v>
      </c>
      <c r="J13" s="100">
        <f>'[1]PIGOO '!H84</f>
        <v>34799</v>
      </c>
      <c r="K13" s="100">
        <f>'[1]PIGOO '!I84</f>
        <v>34228</v>
      </c>
      <c r="L13" s="100">
        <f>'[1]PIGOO '!J84</f>
        <v>35666</v>
      </c>
      <c r="M13" s="100">
        <f>'[1]PIGOO '!K84</f>
        <v>32328</v>
      </c>
      <c r="N13" s="100">
        <f>'[1]PIGOO '!L84</f>
        <v>31437</v>
      </c>
      <c r="O13" s="100">
        <f>'[1]PIGOO '!M84</f>
        <v>29712</v>
      </c>
      <c r="P13" s="15">
        <v>2</v>
      </c>
    </row>
    <row r="14" spans="1:16" ht="15.75" thickBot="1" x14ac:dyDescent="0.2">
      <c r="A14" s="16"/>
      <c r="B14" s="91"/>
      <c r="C14" s="42" t="s">
        <v>18</v>
      </c>
      <c r="D14" s="92">
        <v>35406</v>
      </c>
      <c r="E14" s="30">
        <v>30663</v>
      </c>
      <c r="F14" s="30">
        <v>29730</v>
      </c>
      <c r="G14" s="30">
        <v>40461</v>
      </c>
      <c r="H14" s="93">
        <v>35835</v>
      </c>
      <c r="I14" s="30">
        <v>38402</v>
      </c>
      <c r="J14" s="30">
        <v>38648</v>
      </c>
      <c r="K14" s="95">
        <v>34339</v>
      </c>
      <c r="L14" s="30">
        <v>34918</v>
      </c>
      <c r="M14" s="30">
        <v>33891</v>
      </c>
      <c r="N14" s="30">
        <v>33526</v>
      </c>
      <c r="O14" s="30">
        <v>31180</v>
      </c>
    </row>
    <row r="15" spans="1:16" x14ac:dyDescent="0.25">
      <c r="B15" s="91"/>
      <c r="C15" s="17" t="s">
        <v>19</v>
      </c>
      <c r="D15" s="96">
        <f>(D13/D14)-1</f>
        <v>-7.9393323165565133E-2</v>
      </c>
      <c r="E15" s="96">
        <f t="shared" ref="E15:J15" si="6">(E13/E14)-1</f>
        <v>-3.4830251443107363E-2</v>
      </c>
      <c r="F15" s="96">
        <f t="shared" si="6"/>
        <v>-8.0390178271106949E-3</v>
      </c>
      <c r="G15" s="96">
        <f t="shared" si="6"/>
        <v>-7.1352660586737837E-2</v>
      </c>
      <c r="H15" s="96">
        <f t="shared" si="6"/>
        <v>3.6695967629412518E-2</v>
      </c>
      <c r="I15" s="96">
        <f t="shared" si="6"/>
        <v>2.5727826675693954E-2</v>
      </c>
      <c r="J15" s="96">
        <f t="shared" si="6"/>
        <v>-9.9591181949906904E-2</v>
      </c>
      <c r="K15" s="97">
        <f>(K13/K14)-1</f>
        <v>-3.2324761932496227E-3</v>
      </c>
      <c r="L15" s="96">
        <f t="shared" ref="L15:O15" si="7">(L13/L14)-1</f>
        <v>2.142161635832518E-2</v>
      </c>
      <c r="M15" s="96">
        <f t="shared" si="7"/>
        <v>-4.6118438523501837E-2</v>
      </c>
      <c r="N15" s="96">
        <f t="shared" si="7"/>
        <v>-6.23098490723617E-2</v>
      </c>
      <c r="O15" s="96">
        <f t="shared" si="7"/>
        <v>-4.7081462475946134E-2</v>
      </c>
    </row>
    <row r="16" spans="1:16" x14ac:dyDescent="0.25">
      <c r="B16" s="91"/>
      <c r="C16" s="17" t="s">
        <v>20</v>
      </c>
      <c r="D16" s="96">
        <f>(D17/D18)-1</f>
        <v>-7.9393323165565133E-2</v>
      </c>
      <c r="E16" s="96">
        <f t="shared" ref="E16:J16" si="8">(E17/E18)-1</f>
        <v>-5.8711347227898059E-2</v>
      </c>
      <c r="F16" s="96">
        <f t="shared" si="8"/>
        <v>-4.2985834925208022E-2</v>
      </c>
      <c r="G16" s="96">
        <f t="shared" si="8"/>
        <v>-5.1409070893879361E-2</v>
      </c>
      <c r="H16" s="96">
        <f t="shared" si="8"/>
        <v>-3.3063133734274719E-2</v>
      </c>
      <c r="I16" s="96">
        <f t="shared" si="8"/>
        <v>-2.2337610512263795E-2</v>
      </c>
      <c r="J16" s="96">
        <f t="shared" si="8"/>
        <v>-3.4321379116578732E-2</v>
      </c>
      <c r="K16" s="97">
        <f>(K17/K18)-1</f>
        <v>-3.0555516360711743E-2</v>
      </c>
      <c r="L16" s="96">
        <f t="shared" ref="L16:O16" si="9">(L17/L18)-1</f>
        <v>-2.4855371511485536E-2</v>
      </c>
      <c r="M16" s="96">
        <f t="shared" si="9"/>
        <v>-2.690090350929486E-2</v>
      </c>
      <c r="N16" s="96">
        <f t="shared" si="9"/>
        <v>-2.9977787511760723E-2</v>
      </c>
      <c r="O16" s="96">
        <f t="shared" si="9"/>
        <v>-3.1256669680262972E-2</v>
      </c>
    </row>
    <row r="17" spans="1:16" x14ac:dyDescent="0.25">
      <c r="B17" s="91"/>
      <c r="C17" s="17" t="s">
        <v>21</v>
      </c>
      <c r="D17" s="30">
        <f>D13</f>
        <v>32595</v>
      </c>
      <c r="E17" s="30">
        <f>D17+E13</f>
        <v>62190</v>
      </c>
      <c r="F17" s="30">
        <f t="shared" ref="F17:O18" si="10">E17+F13</f>
        <v>91681</v>
      </c>
      <c r="G17" s="30">
        <f t="shared" si="10"/>
        <v>129255</v>
      </c>
      <c r="H17" s="30">
        <f t="shared" si="10"/>
        <v>166405</v>
      </c>
      <c r="I17" s="30">
        <f t="shared" si="10"/>
        <v>205795</v>
      </c>
      <c r="J17" s="30">
        <f t="shared" si="10"/>
        <v>240594</v>
      </c>
      <c r="K17" s="30">
        <f t="shared" si="10"/>
        <v>274822</v>
      </c>
      <c r="L17" s="30">
        <f t="shared" si="10"/>
        <v>310488</v>
      </c>
      <c r="M17" s="30">
        <f t="shared" si="10"/>
        <v>342816</v>
      </c>
      <c r="N17" s="30">
        <f t="shared" si="10"/>
        <v>374253</v>
      </c>
      <c r="O17" s="30">
        <f t="shared" si="10"/>
        <v>403965</v>
      </c>
    </row>
    <row r="18" spans="1:16" ht="15.75" thickBot="1" x14ac:dyDescent="0.3">
      <c r="A18" s="18"/>
      <c r="B18" s="98"/>
      <c r="C18" s="99" t="s">
        <v>22</v>
      </c>
      <c r="D18" s="30">
        <f>D14</f>
        <v>35406</v>
      </c>
      <c r="E18" s="30">
        <f>D18+E14</f>
        <v>66069</v>
      </c>
      <c r="F18" s="30">
        <f t="shared" si="10"/>
        <v>95799</v>
      </c>
      <c r="G18" s="30">
        <f t="shared" si="10"/>
        <v>136260</v>
      </c>
      <c r="H18" s="30">
        <f t="shared" si="10"/>
        <v>172095</v>
      </c>
      <c r="I18" s="30">
        <f t="shared" si="10"/>
        <v>210497</v>
      </c>
      <c r="J18" s="30">
        <f t="shared" si="10"/>
        <v>249145</v>
      </c>
      <c r="K18" s="30">
        <f t="shared" si="10"/>
        <v>283484</v>
      </c>
      <c r="L18" s="30">
        <f t="shared" si="10"/>
        <v>318402</v>
      </c>
      <c r="M18" s="30">
        <f t="shared" si="10"/>
        <v>352293</v>
      </c>
      <c r="N18" s="30">
        <f t="shared" si="10"/>
        <v>385819</v>
      </c>
      <c r="O18" s="30">
        <f t="shared" si="10"/>
        <v>416999</v>
      </c>
    </row>
    <row r="19" spans="1:16" ht="15" customHeight="1" x14ac:dyDescent="0.25">
      <c r="A19" s="13" t="s">
        <v>15</v>
      </c>
      <c r="B19" s="89" t="s">
        <v>24</v>
      </c>
      <c r="C19" s="14" t="s">
        <v>17</v>
      </c>
      <c r="D19" s="101">
        <f>'[1]PIGOO '!B89</f>
        <v>2048</v>
      </c>
      <c r="E19" s="101">
        <f>'[1]PIGOO '!C89</f>
        <v>1257</v>
      </c>
      <c r="F19" s="101">
        <f>'[1]PIGOO '!D89</f>
        <v>1178</v>
      </c>
      <c r="G19" s="101">
        <f>'[1]PIGOO '!E89</f>
        <v>1316</v>
      </c>
      <c r="H19" s="101">
        <f>'[1]PIGOO '!F89</f>
        <v>1133</v>
      </c>
      <c r="I19" s="101">
        <f>'[1]PIGOO '!G89</f>
        <v>1372</v>
      </c>
      <c r="J19" s="101">
        <f>'[1]PIGOO '!H89</f>
        <v>1145</v>
      </c>
      <c r="K19" s="101">
        <f>'[1]PIGOO '!I89</f>
        <v>717</v>
      </c>
      <c r="L19" s="101">
        <f>'[1]PIGOO '!J89</f>
        <v>761</v>
      </c>
      <c r="M19" s="101">
        <f>'[1]PIGOO '!K89</f>
        <v>711</v>
      </c>
      <c r="N19" s="101">
        <f>'[1]PIGOO '!L89</f>
        <v>779</v>
      </c>
      <c r="O19" s="101">
        <f>'[1]PIGOO '!M89</f>
        <v>600</v>
      </c>
      <c r="P19" s="15">
        <v>22</v>
      </c>
    </row>
    <row r="20" spans="1:16" ht="15.75" thickBot="1" x14ac:dyDescent="0.2">
      <c r="A20" s="16"/>
      <c r="B20" s="91"/>
      <c r="C20" s="42" t="s">
        <v>18</v>
      </c>
      <c r="D20" s="92">
        <v>1511</v>
      </c>
      <c r="E20" s="30">
        <v>1205</v>
      </c>
      <c r="F20" s="30">
        <v>1466</v>
      </c>
      <c r="G20" s="30">
        <v>2622</v>
      </c>
      <c r="H20" s="93">
        <v>1942</v>
      </c>
      <c r="I20" s="30">
        <v>2082</v>
      </c>
      <c r="J20" s="30">
        <v>2323</v>
      </c>
      <c r="K20" s="95">
        <v>1349</v>
      </c>
      <c r="L20" s="30">
        <v>1796</v>
      </c>
      <c r="M20" s="30">
        <v>1820</v>
      </c>
      <c r="N20" s="30">
        <v>2267</v>
      </c>
      <c r="O20" s="30">
        <v>1752</v>
      </c>
    </row>
    <row r="21" spans="1:16" x14ac:dyDescent="0.25">
      <c r="B21" s="91"/>
      <c r="C21" s="17" t="s">
        <v>19</v>
      </c>
      <c r="D21" s="96">
        <f>(D19/D20)-1</f>
        <v>0.35539377895433488</v>
      </c>
      <c r="E21" s="96">
        <f t="shared" ref="E21:J21" si="11">(E19/E20)-1</f>
        <v>4.3153526970954426E-2</v>
      </c>
      <c r="F21" s="96">
        <f t="shared" si="11"/>
        <v>-0.19645293315143242</v>
      </c>
      <c r="G21" s="96">
        <f t="shared" si="11"/>
        <v>-0.49809305873379095</v>
      </c>
      <c r="H21" s="96">
        <f t="shared" si="11"/>
        <v>-0.41658084449021626</v>
      </c>
      <c r="I21" s="96">
        <f t="shared" si="11"/>
        <v>-0.34101825168107591</v>
      </c>
      <c r="J21" s="96">
        <f t="shared" si="11"/>
        <v>-0.50710288420146354</v>
      </c>
      <c r="K21" s="97">
        <f>(K19/K20)-1</f>
        <v>-0.46849518161601189</v>
      </c>
      <c r="L21" s="96">
        <f t="shared" ref="L21:O21" si="12">(L19/L20)-1</f>
        <v>-0.57628062360801779</v>
      </c>
      <c r="M21" s="96">
        <f t="shared" si="12"/>
        <v>-0.6093406593406594</v>
      </c>
      <c r="N21" s="96">
        <f t="shared" si="12"/>
        <v>-0.65637406263784737</v>
      </c>
      <c r="O21" s="96">
        <f t="shared" si="12"/>
        <v>-0.65753424657534243</v>
      </c>
    </row>
    <row r="22" spans="1:16" x14ac:dyDescent="0.25">
      <c r="B22" s="91"/>
      <c r="C22" s="17" t="s">
        <v>20</v>
      </c>
      <c r="D22" s="96">
        <f>(D23/D24)-1</f>
        <v>0.35539377895433488</v>
      </c>
      <c r="E22" s="96">
        <f t="shared" ref="E22:J22" si="13">(E23/E24)-1</f>
        <v>0.21686303387334305</v>
      </c>
      <c r="F22" s="96">
        <f t="shared" si="13"/>
        <v>7.1975131516021085E-2</v>
      </c>
      <c r="G22" s="96">
        <f t="shared" si="13"/>
        <v>-0.14770723104056438</v>
      </c>
      <c r="H22" s="96">
        <f t="shared" si="13"/>
        <v>-0.20740910130345303</v>
      </c>
      <c r="I22" s="96">
        <f t="shared" si="13"/>
        <v>-0.23309937199852238</v>
      </c>
      <c r="J22" s="96">
        <f t="shared" si="13"/>
        <v>-0.28149950574100824</v>
      </c>
      <c r="K22" s="97">
        <f>(K23/K24)-1</f>
        <v>-0.29889655172413798</v>
      </c>
      <c r="L22" s="96">
        <f t="shared" ref="L22:O22" si="14">(L23/L24)-1</f>
        <v>-0.32946735395189009</v>
      </c>
      <c r="M22" s="96">
        <f t="shared" si="14"/>
        <v>-0.35758445572974162</v>
      </c>
      <c r="N22" s="96">
        <f t="shared" si="14"/>
        <v>-0.39081587597507728</v>
      </c>
      <c r="O22" s="96">
        <f t="shared" si="14"/>
        <v>-0.41192681274000453</v>
      </c>
    </row>
    <row r="23" spans="1:16" x14ac:dyDescent="0.25">
      <c r="B23" s="91"/>
      <c r="C23" s="17" t="s">
        <v>21</v>
      </c>
      <c r="D23" s="30">
        <f>D19</f>
        <v>2048</v>
      </c>
      <c r="E23" s="30">
        <f>D23+E19</f>
        <v>3305</v>
      </c>
      <c r="F23" s="30">
        <f>E23+F19</f>
        <v>4483</v>
      </c>
      <c r="G23" s="30">
        <f t="shared" ref="G23:J24" si="15">F23+G19</f>
        <v>5799</v>
      </c>
      <c r="H23" s="30">
        <f t="shared" si="15"/>
        <v>6932</v>
      </c>
      <c r="I23" s="30">
        <f t="shared" si="15"/>
        <v>8304</v>
      </c>
      <c r="J23" s="30">
        <f t="shared" si="15"/>
        <v>9449</v>
      </c>
      <c r="K23" s="30">
        <f>J23+K19</f>
        <v>10166</v>
      </c>
      <c r="L23" s="30">
        <f t="shared" ref="L23:O24" si="16">K23+L19</f>
        <v>10927</v>
      </c>
      <c r="M23" s="30">
        <f t="shared" si="16"/>
        <v>11638</v>
      </c>
      <c r="N23" s="30">
        <f t="shared" si="16"/>
        <v>12417</v>
      </c>
      <c r="O23" s="30">
        <f t="shared" si="16"/>
        <v>13017</v>
      </c>
    </row>
    <row r="24" spans="1:16" ht="15.75" thickBot="1" x14ac:dyDescent="0.3">
      <c r="B24" s="98"/>
      <c r="C24" s="99" t="s">
        <v>22</v>
      </c>
      <c r="D24" s="30">
        <f>D20</f>
        <v>1511</v>
      </c>
      <c r="E24" s="30">
        <f>D24+E20</f>
        <v>2716</v>
      </c>
      <c r="F24" s="30">
        <f t="shared" ref="F24" si="17">E24+F20</f>
        <v>4182</v>
      </c>
      <c r="G24" s="30">
        <f t="shared" si="15"/>
        <v>6804</v>
      </c>
      <c r="H24" s="30">
        <f t="shared" si="15"/>
        <v>8746</v>
      </c>
      <c r="I24" s="30">
        <f t="shared" si="15"/>
        <v>10828</v>
      </c>
      <c r="J24" s="30">
        <f t="shared" si="15"/>
        <v>13151</v>
      </c>
      <c r="K24" s="30">
        <f>J24+K20</f>
        <v>14500</v>
      </c>
      <c r="L24" s="30">
        <f t="shared" si="16"/>
        <v>16296</v>
      </c>
      <c r="M24" s="30">
        <f t="shared" si="16"/>
        <v>18116</v>
      </c>
      <c r="N24" s="30">
        <f t="shared" si="16"/>
        <v>20383</v>
      </c>
      <c r="O24" s="30">
        <f t="shared" si="16"/>
        <v>22135</v>
      </c>
    </row>
    <row r="25" spans="1:16" ht="15" customHeight="1" x14ac:dyDescent="0.25">
      <c r="A25" s="13" t="s">
        <v>15</v>
      </c>
      <c r="B25" s="89" t="s">
        <v>25</v>
      </c>
      <c r="C25" s="14" t="s">
        <v>17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1:16" ht="15.75" thickBot="1" x14ac:dyDescent="0.3">
      <c r="A26" s="16"/>
      <c r="B26" s="91"/>
      <c r="C26" s="42" t="s">
        <v>18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</row>
    <row r="27" spans="1:16" x14ac:dyDescent="0.25">
      <c r="B27" s="91"/>
      <c r="C27" s="17" t="s">
        <v>19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</row>
    <row r="28" spans="1:16" x14ac:dyDescent="0.25">
      <c r="B28" s="91"/>
      <c r="C28" s="17" t="s">
        <v>20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</row>
    <row r="29" spans="1:16" x14ac:dyDescent="0.25">
      <c r="B29" s="91"/>
      <c r="C29" s="17" t="s">
        <v>21</v>
      </c>
      <c r="D29" s="102">
        <f t="shared" ref="D29:O30" si="18">D25</f>
        <v>0</v>
      </c>
      <c r="E29" s="102">
        <f t="shared" si="18"/>
        <v>0</v>
      </c>
      <c r="F29" s="102">
        <f t="shared" si="18"/>
        <v>0</v>
      </c>
      <c r="G29" s="102">
        <f t="shared" si="18"/>
        <v>0</v>
      </c>
      <c r="H29" s="102">
        <f t="shared" si="18"/>
        <v>0</v>
      </c>
      <c r="I29" s="102">
        <f t="shared" si="18"/>
        <v>0</v>
      </c>
      <c r="J29" s="102">
        <f t="shared" si="18"/>
        <v>0</v>
      </c>
      <c r="K29" s="102">
        <f t="shared" si="18"/>
        <v>0</v>
      </c>
      <c r="L29" s="102">
        <f t="shared" si="18"/>
        <v>0</v>
      </c>
      <c r="M29" s="102">
        <f t="shared" si="18"/>
        <v>0</v>
      </c>
      <c r="N29" s="102">
        <f t="shared" si="18"/>
        <v>0</v>
      </c>
      <c r="O29" s="102">
        <f t="shared" si="18"/>
        <v>0</v>
      </c>
    </row>
    <row r="30" spans="1:16" ht="15.75" thickBot="1" x14ac:dyDescent="0.3">
      <c r="B30" s="98"/>
      <c r="C30" s="99" t="s">
        <v>22</v>
      </c>
      <c r="D30" s="102">
        <f t="shared" si="18"/>
        <v>0</v>
      </c>
      <c r="E30" s="102">
        <f t="shared" si="18"/>
        <v>0</v>
      </c>
      <c r="F30" s="102">
        <f t="shared" si="18"/>
        <v>0</v>
      </c>
      <c r="G30" s="102">
        <f t="shared" si="18"/>
        <v>0</v>
      </c>
      <c r="H30" s="102">
        <f t="shared" si="18"/>
        <v>0</v>
      </c>
      <c r="I30" s="102">
        <f t="shared" si="18"/>
        <v>0</v>
      </c>
      <c r="J30" s="102">
        <f t="shared" si="18"/>
        <v>0</v>
      </c>
      <c r="K30" s="102">
        <f t="shared" si="18"/>
        <v>0</v>
      </c>
      <c r="L30" s="102">
        <f t="shared" si="18"/>
        <v>0</v>
      </c>
      <c r="M30" s="102">
        <f t="shared" si="18"/>
        <v>0</v>
      </c>
      <c r="N30" s="102">
        <f t="shared" si="18"/>
        <v>0</v>
      </c>
      <c r="O30" s="102">
        <f t="shared" si="18"/>
        <v>0</v>
      </c>
    </row>
    <row r="31" spans="1:16" ht="15.75" x14ac:dyDescent="0.25">
      <c r="A31" s="20"/>
      <c r="B31" s="104" t="s">
        <v>26</v>
      </c>
      <c r="C31" s="22" t="s">
        <v>27</v>
      </c>
      <c r="D31" s="105">
        <f>(D13+D25)/D7</f>
        <v>0.59755806918803966</v>
      </c>
      <c r="E31" s="105">
        <f>(E13+E25)/E7</f>
        <v>0.60191588024731535</v>
      </c>
      <c r="F31" s="105">
        <f>(F13+F25)/F7</f>
        <v>0.5154687827728448</v>
      </c>
      <c r="G31" s="105">
        <f t="shared" ref="G31:O31" si="19">(G13+G25)/G7</f>
        <v>0.63616815942298899</v>
      </c>
      <c r="H31" s="105">
        <f t="shared" si="19"/>
        <v>0.58479992444038664</v>
      </c>
      <c r="I31" s="105">
        <f t="shared" si="19"/>
        <v>0.59558189818104845</v>
      </c>
      <c r="J31" s="105">
        <f t="shared" si="19"/>
        <v>0.53719569613609353</v>
      </c>
      <c r="K31" s="105">
        <f t="shared" si="19"/>
        <v>0.55094485400637416</v>
      </c>
      <c r="L31" s="105">
        <f t="shared" si="19"/>
        <v>0.53675861965175253</v>
      </c>
      <c r="M31" s="105">
        <f t="shared" si="19"/>
        <v>0.51271152839674561</v>
      </c>
      <c r="N31" s="105">
        <f t="shared" si="19"/>
        <v>0.51174488450456612</v>
      </c>
      <c r="O31" s="105">
        <f t="shared" si="19"/>
        <v>0.46917635169277411</v>
      </c>
    </row>
    <row r="32" spans="1:16" ht="15.75" x14ac:dyDescent="0.25">
      <c r="A32" s="21"/>
      <c r="B32" s="106"/>
      <c r="C32" s="22" t="s">
        <v>28</v>
      </c>
      <c r="D32" s="107">
        <f>(D17+D29)/D11</f>
        <v>0.59755806918803966</v>
      </c>
      <c r="E32" s="107">
        <f t="shared" ref="E32:O32" si="20">(E17+E29)/E11</f>
        <v>0.59962396953189023</v>
      </c>
      <c r="F32" s="107">
        <f t="shared" si="20"/>
        <v>0.56970551865131391</v>
      </c>
      <c r="G32" s="107">
        <f t="shared" si="20"/>
        <v>0.58754943406518478</v>
      </c>
      <c r="H32" s="107">
        <f t="shared" si="20"/>
        <v>0.586933365312716</v>
      </c>
      <c r="I32" s="107">
        <f t="shared" si="20"/>
        <v>0.58856923864517108</v>
      </c>
      <c r="J32" s="107">
        <f t="shared" si="20"/>
        <v>0.58053914755617331</v>
      </c>
      <c r="K32" s="107">
        <f t="shared" si="20"/>
        <v>0.57668111751350304</v>
      </c>
      <c r="L32" s="107">
        <f t="shared" si="20"/>
        <v>0.57179583981731297</v>
      </c>
      <c r="M32" s="107">
        <f t="shared" si="20"/>
        <v>0.56564883228997886</v>
      </c>
      <c r="N32" s="107">
        <f t="shared" si="20"/>
        <v>0.56068789148585219</v>
      </c>
      <c r="O32" s="107">
        <f t="shared" si="20"/>
        <v>0.55275807760355877</v>
      </c>
    </row>
    <row r="33" spans="1:16" ht="16.5" thickBot="1" x14ac:dyDescent="0.3">
      <c r="A33" s="23"/>
      <c r="B33" s="108"/>
      <c r="C33" s="109" t="s">
        <v>29</v>
      </c>
      <c r="D33" s="107">
        <v>0.53338538889312104</v>
      </c>
      <c r="E33" s="107">
        <v>0.57392313124180372</v>
      </c>
      <c r="F33" s="107">
        <v>0.56563143161558871</v>
      </c>
      <c r="G33" s="107">
        <v>0.56591129487482572</v>
      </c>
      <c r="H33" s="107">
        <v>0.55372795785468643</v>
      </c>
      <c r="I33" s="107">
        <v>0.5597701894082171</v>
      </c>
      <c r="J33" s="107">
        <v>0.61231004283414725</v>
      </c>
      <c r="K33" s="107">
        <v>0.58023864946686077</v>
      </c>
      <c r="L33" s="107">
        <v>0.58299379779633964</v>
      </c>
      <c r="M33" s="107">
        <v>0.57867778500560874</v>
      </c>
      <c r="N33" s="107">
        <v>0.58138988874981534</v>
      </c>
      <c r="O33" s="107">
        <v>0.58410199249402195</v>
      </c>
    </row>
    <row r="34" spans="1:16" ht="15.75" customHeight="1" x14ac:dyDescent="0.25">
      <c r="A34" s="13" t="s">
        <v>15</v>
      </c>
      <c r="B34" s="89" t="s">
        <v>30</v>
      </c>
      <c r="C34" s="110" t="s">
        <v>17</v>
      </c>
      <c r="D34" s="111">
        <f>'[1]PIGOO '!B93</f>
        <v>26769</v>
      </c>
      <c r="E34" s="111">
        <f>'[1]PIGOO '!C93</f>
        <v>23635</v>
      </c>
      <c r="F34" s="111">
        <f>'[1]PIGOO '!D93</f>
        <v>25585</v>
      </c>
      <c r="G34" s="111">
        <f>'[1]PIGOO '!E93</f>
        <v>24556</v>
      </c>
      <c r="H34" s="111">
        <f>'[1]PIGOO '!F93</f>
        <v>32541</v>
      </c>
      <c r="I34" s="111">
        <f>'[1]PIGOO '!G93</f>
        <v>27766</v>
      </c>
      <c r="J34" s="111">
        <f>'[1]PIGOO '!H93</f>
        <v>26078</v>
      </c>
      <c r="K34" s="111">
        <f>'[1]PIGOO '!I93</f>
        <v>27887</v>
      </c>
      <c r="L34" s="111">
        <f>'[1]PIGOO '!J93</f>
        <v>26586</v>
      </c>
      <c r="M34" s="111">
        <f>'[1]PIGOO '!K93</f>
        <v>25329</v>
      </c>
      <c r="N34" s="111">
        <f>'[1]PIGOO '!L93</f>
        <v>25123</v>
      </c>
      <c r="O34" s="111">
        <f>'[1]PIGOO '!M93</f>
        <v>26071</v>
      </c>
      <c r="P34" s="15">
        <v>3</v>
      </c>
    </row>
    <row r="35" spans="1:16" ht="15.75" thickBot="1" x14ac:dyDescent="0.3">
      <c r="A35" s="16"/>
      <c r="B35" s="91"/>
      <c r="C35" s="112" t="s">
        <v>18</v>
      </c>
      <c r="D35" s="113">
        <v>26355</v>
      </c>
      <c r="E35" s="114">
        <v>21816</v>
      </c>
      <c r="F35" s="114">
        <v>24338</v>
      </c>
      <c r="G35" s="114">
        <v>27859</v>
      </c>
      <c r="H35" s="114">
        <v>23688</v>
      </c>
      <c r="I35" s="114">
        <v>27031</v>
      </c>
      <c r="J35" s="114">
        <v>25978</v>
      </c>
      <c r="K35" s="114">
        <v>24473</v>
      </c>
      <c r="L35" s="114">
        <v>24338</v>
      </c>
      <c r="M35" s="114">
        <v>23396</v>
      </c>
      <c r="N35" s="114">
        <v>25295</v>
      </c>
      <c r="O35" s="113">
        <v>22937</v>
      </c>
    </row>
    <row r="36" spans="1:16" x14ac:dyDescent="0.25">
      <c r="B36" s="91"/>
      <c r="C36" s="115" t="s">
        <v>19</v>
      </c>
      <c r="D36" s="116">
        <f>(D34/D35)-1</f>
        <v>1.5708594194649983E-2</v>
      </c>
      <c r="E36" s="116">
        <f t="shared" ref="E36:O36" si="21">(E34/E35)-1</f>
        <v>8.337917125045835E-2</v>
      </c>
      <c r="F36" s="116">
        <f t="shared" si="21"/>
        <v>5.1236749116607694E-2</v>
      </c>
      <c r="G36" s="116">
        <f t="shared" si="21"/>
        <v>-0.11856132668078534</v>
      </c>
      <c r="H36" s="116">
        <f t="shared" si="21"/>
        <v>0.37373353596757841</v>
      </c>
      <c r="I36" s="116">
        <f t="shared" si="21"/>
        <v>2.7191002922570373E-2</v>
      </c>
      <c r="J36" s="116">
        <f t="shared" si="21"/>
        <v>3.8494110401108284E-3</v>
      </c>
      <c r="K36" s="116">
        <f t="shared" si="21"/>
        <v>0.13950067421239742</v>
      </c>
      <c r="L36" s="116">
        <f t="shared" si="21"/>
        <v>9.2365847645657029E-2</v>
      </c>
      <c r="M36" s="117">
        <f t="shared" si="21"/>
        <v>8.2620960848008185E-2</v>
      </c>
      <c r="N36" s="117">
        <f t="shared" si="21"/>
        <v>-6.7997627989720977E-3</v>
      </c>
      <c r="O36" s="117">
        <f t="shared" si="21"/>
        <v>0.13663513101103031</v>
      </c>
    </row>
    <row r="37" spans="1:16" x14ac:dyDescent="0.25">
      <c r="B37" s="91"/>
      <c r="C37" s="115" t="s">
        <v>20</v>
      </c>
      <c r="D37" s="118">
        <f>(D38/D39)-1</f>
        <v>1.5708594194649983E-2</v>
      </c>
      <c r="E37" s="118">
        <f t="shared" ref="E37:O37" si="22">(E38/E39)-1</f>
        <v>4.6355691183492143E-2</v>
      </c>
      <c r="F37" s="118">
        <f t="shared" si="22"/>
        <v>4.7994042118909341E-2</v>
      </c>
      <c r="G37" s="118">
        <f t="shared" si="22"/>
        <v>1.7635102821615956E-3</v>
      </c>
      <c r="H37" s="118">
        <f t="shared" si="22"/>
        <v>7.2789707873863518E-2</v>
      </c>
      <c r="I37" s="118">
        <f t="shared" si="22"/>
        <v>6.4631636077226995E-2</v>
      </c>
      <c r="J37" s="118">
        <f t="shared" si="22"/>
        <v>5.5714003332109741E-2</v>
      </c>
      <c r="K37" s="118">
        <f t="shared" si="22"/>
        <v>6.5888318828211112E-2</v>
      </c>
      <c r="L37" s="118">
        <f t="shared" si="22"/>
        <v>6.8741256264499118E-2</v>
      </c>
      <c r="M37" s="118">
        <f t="shared" si="22"/>
        <v>7.0043968034917636E-2</v>
      </c>
      <c r="N37" s="118">
        <f t="shared" si="22"/>
        <v>6.2964595162565029E-2</v>
      </c>
      <c r="O37" s="118">
        <f t="shared" si="22"/>
        <v>6.864445520060225E-2</v>
      </c>
    </row>
    <row r="38" spans="1:16" x14ac:dyDescent="0.25">
      <c r="B38" s="91"/>
      <c r="C38" s="115" t="s">
        <v>21</v>
      </c>
      <c r="D38" s="113">
        <f>+D34</f>
        <v>26769</v>
      </c>
      <c r="E38" s="114">
        <f>+D38+E34</f>
        <v>50404</v>
      </c>
      <c r="F38" s="114">
        <f t="shared" ref="F38:O39" si="23">+E38+F34</f>
        <v>75989</v>
      </c>
      <c r="G38" s="114">
        <f t="shared" si="23"/>
        <v>100545</v>
      </c>
      <c r="H38" s="114">
        <f t="shared" si="23"/>
        <v>133086</v>
      </c>
      <c r="I38" s="114">
        <f t="shared" si="23"/>
        <v>160852</v>
      </c>
      <c r="J38" s="114">
        <f t="shared" si="23"/>
        <v>186930</v>
      </c>
      <c r="K38" s="114">
        <f t="shared" si="23"/>
        <v>214817</v>
      </c>
      <c r="L38" s="114">
        <f t="shared" si="23"/>
        <v>241403</v>
      </c>
      <c r="M38" s="114">
        <f t="shared" si="23"/>
        <v>266732</v>
      </c>
      <c r="N38" s="114">
        <f t="shared" si="23"/>
        <v>291855</v>
      </c>
      <c r="O38" s="113">
        <f t="shared" si="23"/>
        <v>317926</v>
      </c>
    </row>
    <row r="39" spans="1:16" ht="15.75" thickBot="1" x14ac:dyDescent="0.3">
      <c r="B39" s="91"/>
      <c r="C39" s="115" t="s">
        <v>22</v>
      </c>
      <c r="D39" s="119">
        <f>+D35</f>
        <v>26355</v>
      </c>
      <c r="E39" s="114">
        <f>+D39+E35</f>
        <v>48171</v>
      </c>
      <c r="F39" s="114">
        <f t="shared" si="23"/>
        <v>72509</v>
      </c>
      <c r="G39" s="114">
        <f t="shared" si="23"/>
        <v>100368</v>
      </c>
      <c r="H39" s="114">
        <f t="shared" si="23"/>
        <v>124056</v>
      </c>
      <c r="I39" s="114">
        <f t="shared" si="23"/>
        <v>151087</v>
      </c>
      <c r="J39" s="114">
        <f t="shared" si="23"/>
        <v>177065</v>
      </c>
      <c r="K39" s="114">
        <f t="shared" si="23"/>
        <v>201538</v>
      </c>
      <c r="L39" s="114">
        <f t="shared" si="23"/>
        <v>225876</v>
      </c>
      <c r="M39" s="114">
        <f t="shared" si="23"/>
        <v>249272</v>
      </c>
      <c r="N39" s="114">
        <f t="shared" si="23"/>
        <v>274567</v>
      </c>
      <c r="O39" s="119">
        <f t="shared" si="23"/>
        <v>297504</v>
      </c>
    </row>
    <row r="40" spans="1:16" ht="15" customHeight="1" x14ac:dyDescent="0.25">
      <c r="B40" s="89" t="s">
        <v>31</v>
      </c>
      <c r="C40" s="110" t="s">
        <v>17</v>
      </c>
      <c r="D40" s="111">
        <f>'[1]PIGOO '!B94</f>
        <v>4976</v>
      </c>
      <c r="E40" s="111">
        <f>'[1]PIGOO '!C94</f>
        <v>3026</v>
      </c>
      <c r="F40" s="111">
        <f>'[1]PIGOO '!D94</f>
        <v>2596</v>
      </c>
      <c r="G40" s="111">
        <f>'[1]PIGOO '!E94</f>
        <v>2193</v>
      </c>
      <c r="H40" s="111">
        <f>'[1]PIGOO '!F94</f>
        <v>4505</v>
      </c>
      <c r="I40" s="111">
        <f>'[1]PIGOO '!G94</f>
        <v>3687</v>
      </c>
      <c r="J40" s="111">
        <f>'[1]PIGOO '!H94</f>
        <v>3925</v>
      </c>
      <c r="K40" s="111">
        <f>'[1]PIGOO '!I94</f>
        <v>4823</v>
      </c>
      <c r="L40" s="111">
        <f>'[1]PIGOO '!J94</f>
        <v>3821</v>
      </c>
      <c r="M40" s="111">
        <f>'[1]PIGOO '!K94</f>
        <v>4402</v>
      </c>
      <c r="N40" s="111">
        <f>'[1]PIGOO '!L94</f>
        <v>2485</v>
      </c>
      <c r="O40" s="111">
        <f>'[1]PIGOO '!M94</f>
        <v>4397</v>
      </c>
      <c r="P40" s="15">
        <v>4</v>
      </c>
    </row>
    <row r="41" spans="1:16" x14ac:dyDescent="0.25">
      <c r="B41" s="91"/>
      <c r="C41" s="112" t="s">
        <v>18</v>
      </c>
      <c r="D41" s="113">
        <v>3634</v>
      </c>
      <c r="E41" s="114">
        <v>3472</v>
      </c>
      <c r="F41" s="114">
        <v>4302</v>
      </c>
      <c r="G41" s="114">
        <v>4109</v>
      </c>
      <c r="H41" s="114">
        <v>3336</v>
      </c>
      <c r="I41" s="114">
        <v>4809</v>
      </c>
      <c r="J41" s="114">
        <v>4057</v>
      </c>
      <c r="K41" s="114">
        <v>3588</v>
      </c>
      <c r="L41" s="114">
        <v>4039</v>
      </c>
      <c r="M41" s="114">
        <v>3058</v>
      </c>
      <c r="N41" s="114">
        <v>4116</v>
      </c>
      <c r="O41" s="113">
        <v>2693</v>
      </c>
    </row>
    <row r="42" spans="1:16" x14ac:dyDescent="0.25">
      <c r="B42" s="91"/>
      <c r="C42" s="115" t="s">
        <v>19</v>
      </c>
      <c r="D42" s="116">
        <f>(D40/D41)-1</f>
        <v>0.36929003852504128</v>
      </c>
      <c r="E42" s="116">
        <f t="shared" ref="E42:O42" si="24">(E40/E41)-1</f>
        <v>-0.12845622119815669</v>
      </c>
      <c r="F42" s="116">
        <f t="shared" si="24"/>
        <v>-0.39655973965597402</v>
      </c>
      <c r="G42" s="116">
        <f t="shared" si="24"/>
        <v>-0.46629350206862985</v>
      </c>
      <c r="H42" s="116">
        <f t="shared" si="24"/>
        <v>0.35041966426858506</v>
      </c>
      <c r="I42" s="116">
        <f t="shared" si="24"/>
        <v>-0.23331253898939486</v>
      </c>
      <c r="J42" s="116">
        <f t="shared" si="24"/>
        <v>-3.2536356913975828E-2</v>
      </c>
      <c r="K42" s="116">
        <f t="shared" si="24"/>
        <v>0.34420289855072461</v>
      </c>
      <c r="L42" s="116">
        <f t="shared" si="24"/>
        <v>-5.3973755880168395E-2</v>
      </c>
      <c r="M42" s="117">
        <f t="shared" si="24"/>
        <v>0.43950294310006544</v>
      </c>
      <c r="N42" s="117">
        <f t="shared" si="24"/>
        <v>-0.3962585034013606</v>
      </c>
      <c r="O42" s="117">
        <f t="shared" si="24"/>
        <v>0.63275157816561456</v>
      </c>
    </row>
    <row r="43" spans="1:16" x14ac:dyDescent="0.25">
      <c r="B43" s="91"/>
      <c r="C43" s="115" t="s">
        <v>20</v>
      </c>
      <c r="D43" s="118">
        <f>(D44/D45)-1</f>
        <v>0.36929003852504128</v>
      </c>
      <c r="E43" s="118">
        <f t="shared" ref="E43:O43" si="25">(E44/E45)-1</f>
        <v>0.12609062763861534</v>
      </c>
      <c r="F43" s="118">
        <f t="shared" si="25"/>
        <v>-7.1002805049088402E-2</v>
      </c>
      <c r="G43" s="118">
        <f t="shared" si="25"/>
        <v>-0.17567828832892951</v>
      </c>
      <c r="H43" s="118">
        <f t="shared" si="25"/>
        <v>-8.2586325783694847E-2</v>
      </c>
      <c r="I43" s="118">
        <f t="shared" si="25"/>
        <v>-0.1132195080720142</v>
      </c>
      <c r="J43" s="118">
        <f t="shared" si="25"/>
        <v>-0.10141058479743137</v>
      </c>
      <c r="K43" s="118">
        <f t="shared" si="25"/>
        <v>-5.0340179512569083E-2</v>
      </c>
      <c r="L43" s="118">
        <f t="shared" si="25"/>
        <v>-5.0755389577321286E-2</v>
      </c>
      <c r="M43" s="118">
        <f t="shared" si="25"/>
        <v>-1.171752942401838E-2</v>
      </c>
      <c r="N43" s="118">
        <f t="shared" si="25"/>
        <v>-4.8941674506114752E-2</v>
      </c>
      <c r="O43" s="118">
        <f t="shared" si="25"/>
        <v>-8.3383097781611903E-3</v>
      </c>
    </row>
    <row r="44" spans="1:16" x14ac:dyDescent="0.25">
      <c r="B44" s="91"/>
      <c r="C44" s="115" t="s">
        <v>21</v>
      </c>
      <c r="D44" s="113">
        <f>+D40</f>
        <v>4976</v>
      </c>
      <c r="E44" s="114">
        <f>+D44+E40</f>
        <v>8002</v>
      </c>
      <c r="F44" s="114">
        <f t="shared" ref="F44:O45" si="26">+E44+F40</f>
        <v>10598</v>
      </c>
      <c r="G44" s="114">
        <f t="shared" si="26"/>
        <v>12791</v>
      </c>
      <c r="H44" s="114">
        <f t="shared" si="26"/>
        <v>17296</v>
      </c>
      <c r="I44" s="114">
        <f t="shared" si="26"/>
        <v>20983</v>
      </c>
      <c r="J44" s="114">
        <f t="shared" si="26"/>
        <v>24908</v>
      </c>
      <c r="K44" s="114">
        <f t="shared" si="26"/>
        <v>29731</v>
      </c>
      <c r="L44" s="114">
        <f t="shared" si="26"/>
        <v>33552</v>
      </c>
      <c r="M44" s="114">
        <f t="shared" si="26"/>
        <v>37954</v>
      </c>
      <c r="N44" s="114">
        <f t="shared" si="26"/>
        <v>40439</v>
      </c>
      <c r="O44" s="113">
        <f t="shared" si="26"/>
        <v>44836</v>
      </c>
    </row>
    <row r="45" spans="1:16" ht="15.75" thickBot="1" x14ac:dyDescent="0.3">
      <c r="B45" s="91"/>
      <c r="C45" s="115" t="s">
        <v>22</v>
      </c>
      <c r="D45" s="119">
        <f>+D41</f>
        <v>3634</v>
      </c>
      <c r="E45" s="114">
        <f>+D45+E41</f>
        <v>7106</v>
      </c>
      <c r="F45" s="114">
        <f t="shared" si="26"/>
        <v>11408</v>
      </c>
      <c r="G45" s="114">
        <f t="shared" si="26"/>
        <v>15517</v>
      </c>
      <c r="H45" s="114">
        <f t="shared" si="26"/>
        <v>18853</v>
      </c>
      <c r="I45" s="114">
        <f t="shared" si="26"/>
        <v>23662</v>
      </c>
      <c r="J45" s="114">
        <f t="shared" si="26"/>
        <v>27719</v>
      </c>
      <c r="K45" s="114">
        <f t="shared" si="26"/>
        <v>31307</v>
      </c>
      <c r="L45" s="114">
        <f t="shared" si="26"/>
        <v>35346</v>
      </c>
      <c r="M45" s="114">
        <f t="shared" si="26"/>
        <v>38404</v>
      </c>
      <c r="N45" s="114">
        <f t="shared" si="26"/>
        <v>42520</v>
      </c>
      <c r="O45" s="119">
        <f t="shared" si="26"/>
        <v>45213</v>
      </c>
    </row>
    <row r="46" spans="1:16" x14ac:dyDescent="0.25">
      <c r="A46" s="13" t="s">
        <v>15</v>
      </c>
      <c r="B46" s="89" t="s">
        <v>32</v>
      </c>
      <c r="C46" s="120" t="s">
        <v>17</v>
      </c>
      <c r="D46" s="121">
        <f>(('[1]PIGOO '!B116+'[1]PIGOO '!B117)/'[1]PIGOO '!B112)*'[1]PIGOO '!B92</f>
        <v>2542.0000513230925</v>
      </c>
      <c r="E46" s="121">
        <f>(('[1]PIGOO '!C116+'[1]PIGOO '!C117)/'[1]PIGOO '!C112)*'[1]PIGOO '!C92</f>
        <v>108.28968897984709</v>
      </c>
      <c r="F46" s="121">
        <f>(('[1]PIGOO '!D116+'[1]PIGOO '!D117)/'[1]PIGOO '!D112)*'[1]PIGOO '!D92</f>
        <v>3041.1622109200925</v>
      </c>
      <c r="G46" s="121">
        <f>(('[1]PIGOO '!E116+'[1]PIGOO '!E117)/'[1]PIGOO '!E112)*'[1]PIGOO '!E92</f>
        <v>1455.8086020561132</v>
      </c>
      <c r="H46" s="121">
        <f>(('[1]PIGOO '!F116+'[1]PIGOO '!F117)/'[1]PIGOO '!F112)*'[1]PIGOO '!F92</f>
        <v>1676.0789784957319</v>
      </c>
      <c r="I46" s="121">
        <f>(('[1]PIGOO '!G116+'[1]PIGOO '!G117)/'[1]PIGOO '!G112)*'[1]PIGOO '!G92</f>
        <v>654.59445250773638</v>
      </c>
      <c r="J46" s="121">
        <f>(('[1]PIGOO '!H116+'[1]PIGOO '!H117)/'[1]PIGOO '!H112)*'[1]PIGOO '!H92</f>
        <v>1211.4081123822077</v>
      </c>
      <c r="K46" s="121">
        <f>(('[1]PIGOO '!I116+'[1]PIGOO '!I117)/'[1]PIGOO '!I112)*'[1]PIGOO '!I92</f>
        <v>867.31370091251597</v>
      </c>
      <c r="L46" s="121">
        <f>(('[1]PIGOO '!J116+'[1]PIGOO '!J117)/'[1]PIGOO '!J112)*'[1]PIGOO '!J92</f>
        <v>419.45332858608231</v>
      </c>
      <c r="M46" s="121">
        <f>(('[1]PIGOO '!K116+'[1]PIGOO '!K117)/'[1]PIGOO '!K112)*'[1]PIGOO '!K92</f>
        <v>388.94970906938153</v>
      </c>
      <c r="N46" s="121">
        <f>(('[1]PIGOO '!L116+'[1]PIGOO '!L117)/'[1]PIGOO '!L112)*'[1]PIGOO '!L92</f>
        <v>250.8531104581696</v>
      </c>
      <c r="O46" s="121">
        <f>(('[1]PIGOO '!M116+'[1]PIGOO '!M117)/'[1]PIGOO '!M112)*'[1]PIGOO '!M92</f>
        <v>378.98453898129901</v>
      </c>
    </row>
    <row r="47" spans="1:16" ht="15.75" thickBot="1" x14ac:dyDescent="0.3">
      <c r="A47" s="16"/>
      <c r="B47" s="91"/>
      <c r="C47" s="112" t="s">
        <v>18</v>
      </c>
      <c r="D47" s="114">
        <v>325.02999999999997</v>
      </c>
      <c r="E47" s="114">
        <v>2847.04</v>
      </c>
      <c r="F47" s="114">
        <v>264.52</v>
      </c>
      <c r="G47" s="114">
        <v>102.13</v>
      </c>
      <c r="H47" s="114">
        <v>43.85</v>
      </c>
      <c r="I47" s="114">
        <v>210.78006979372472</v>
      </c>
      <c r="J47" s="114">
        <v>63.291462053392124</v>
      </c>
      <c r="K47" s="114">
        <v>130.87717897956384</v>
      </c>
      <c r="L47" s="114">
        <v>125.52876450308402</v>
      </c>
      <c r="M47" s="114">
        <v>98.695469518567293</v>
      </c>
      <c r="N47" s="113">
        <v>83.024147911040743</v>
      </c>
      <c r="O47" s="113">
        <v>110.22767184645876</v>
      </c>
    </row>
    <row r="48" spans="1:16" x14ac:dyDescent="0.25">
      <c r="B48" s="91"/>
      <c r="C48" s="115" t="s">
        <v>19</v>
      </c>
      <c r="D48" s="116">
        <f>(D46/D47)-1</f>
        <v>6.8208166979143243</v>
      </c>
      <c r="E48" s="116">
        <f t="shared" ref="E48:O48" si="27">(E46/E47)-1</f>
        <v>-0.96196411396403037</v>
      </c>
      <c r="F48" s="116">
        <f t="shared" si="27"/>
        <v>10.496908403599322</v>
      </c>
      <c r="G48" s="116">
        <f t="shared" si="27"/>
        <v>13.254465896955971</v>
      </c>
      <c r="H48" s="116">
        <f t="shared" si="27"/>
        <v>37.223009771852496</v>
      </c>
      <c r="I48" s="116">
        <f t="shared" si="27"/>
        <v>2.1055803954725931</v>
      </c>
      <c r="J48" s="116">
        <f t="shared" si="27"/>
        <v>18.140150552380579</v>
      </c>
      <c r="K48" s="116">
        <f t="shared" si="27"/>
        <v>5.6269284505891202</v>
      </c>
      <c r="L48" s="116">
        <f t="shared" si="27"/>
        <v>2.341491730971168</v>
      </c>
      <c r="M48" s="117">
        <f t="shared" si="27"/>
        <v>2.9409074293547945</v>
      </c>
      <c r="N48" s="117">
        <f t="shared" si="27"/>
        <v>2.0214475760348103</v>
      </c>
      <c r="O48" s="117">
        <f t="shared" si="27"/>
        <v>2.4381978012672185</v>
      </c>
    </row>
    <row r="49" spans="1:16" x14ac:dyDescent="0.25">
      <c r="B49" s="91"/>
      <c r="C49" s="115" t="s">
        <v>20</v>
      </c>
      <c r="D49" s="118">
        <f>(D50/D51)-1</f>
        <v>6.8208166979143243</v>
      </c>
      <c r="E49" s="118">
        <f t="shared" ref="E49:O49" si="28">(E50/E51)-1</f>
        <v>-0.16449203822647673</v>
      </c>
      <c r="F49" s="118">
        <f t="shared" si="28"/>
        <v>0.65613353679753272</v>
      </c>
      <c r="G49" s="118">
        <f t="shared" si="28"/>
        <v>1.0197304543109222</v>
      </c>
      <c r="H49" s="118">
        <f t="shared" si="28"/>
        <v>1.4628519559352307</v>
      </c>
      <c r="I49" s="118">
        <f t="shared" si="28"/>
        <v>1.4985655976639158</v>
      </c>
      <c r="J49" s="118">
        <f t="shared" si="28"/>
        <v>1.7716711569885577</v>
      </c>
      <c r="K49" s="118">
        <f t="shared" si="28"/>
        <v>1.8982072902126763</v>
      </c>
      <c r="L49" s="118">
        <f t="shared" si="28"/>
        <v>1.9117361756694127</v>
      </c>
      <c r="M49" s="118">
        <f t="shared" si="28"/>
        <v>1.9358531603542763</v>
      </c>
      <c r="N49" s="118">
        <f t="shared" si="28"/>
        <v>1.9375078259681113</v>
      </c>
      <c r="O49" s="118">
        <f t="shared" si="28"/>
        <v>1.950036760335419</v>
      </c>
    </row>
    <row r="50" spans="1:16" x14ac:dyDescent="0.25">
      <c r="B50" s="91"/>
      <c r="C50" s="115" t="s">
        <v>21</v>
      </c>
      <c r="D50" s="114">
        <f>+D46</f>
        <v>2542.0000513230925</v>
      </c>
      <c r="E50" s="114">
        <f>+D50+E46</f>
        <v>2650.2897403029397</v>
      </c>
      <c r="F50" s="114">
        <f t="shared" ref="F50:O51" si="29">+E50+F46</f>
        <v>5691.4519512230327</v>
      </c>
      <c r="G50" s="114">
        <f t="shared" si="29"/>
        <v>7147.2605532791458</v>
      </c>
      <c r="H50" s="114">
        <f t="shared" si="29"/>
        <v>8823.3395317748782</v>
      </c>
      <c r="I50" s="114">
        <f t="shared" si="29"/>
        <v>9477.9339842826139</v>
      </c>
      <c r="J50" s="114">
        <f t="shared" si="29"/>
        <v>10689.342096664821</v>
      </c>
      <c r="K50" s="114">
        <f t="shared" si="29"/>
        <v>11556.655797577338</v>
      </c>
      <c r="L50" s="114">
        <f t="shared" si="29"/>
        <v>11976.109126163419</v>
      </c>
      <c r="M50" s="114">
        <f t="shared" si="29"/>
        <v>12365.058835232801</v>
      </c>
      <c r="N50" s="114">
        <f t="shared" si="29"/>
        <v>12615.91194569097</v>
      </c>
      <c r="O50" s="113">
        <f t="shared" si="29"/>
        <v>12994.89648467227</v>
      </c>
    </row>
    <row r="51" spans="1:16" ht="15.75" thickBot="1" x14ac:dyDescent="0.3">
      <c r="B51" s="91"/>
      <c r="C51" s="122" t="s">
        <v>22</v>
      </c>
      <c r="D51" s="123">
        <f>+D47</f>
        <v>325.02999999999997</v>
      </c>
      <c r="E51" s="123">
        <f>+D51+E47</f>
        <v>3172.0699999999997</v>
      </c>
      <c r="F51" s="123">
        <f t="shared" si="29"/>
        <v>3436.5899999999997</v>
      </c>
      <c r="G51" s="123">
        <f t="shared" si="29"/>
        <v>3538.72</v>
      </c>
      <c r="H51" s="123">
        <f t="shared" si="29"/>
        <v>3582.5699999999997</v>
      </c>
      <c r="I51" s="123">
        <f t="shared" si="29"/>
        <v>3793.3500697937243</v>
      </c>
      <c r="J51" s="123">
        <f t="shared" si="29"/>
        <v>3856.6415318471163</v>
      </c>
      <c r="K51" s="123">
        <f t="shared" si="29"/>
        <v>3987.51871082668</v>
      </c>
      <c r="L51" s="123">
        <f t="shared" si="29"/>
        <v>4113.047475329764</v>
      </c>
      <c r="M51" s="123">
        <f t="shared" si="29"/>
        <v>4211.7429448483317</v>
      </c>
      <c r="N51" s="123">
        <f t="shared" si="29"/>
        <v>4294.7670927593726</v>
      </c>
      <c r="O51" s="119">
        <f t="shared" si="29"/>
        <v>4404.9947646058317</v>
      </c>
    </row>
    <row r="52" spans="1:16" ht="15.75" x14ac:dyDescent="0.25">
      <c r="A52" s="20"/>
      <c r="B52" s="104" t="s">
        <v>33</v>
      </c>
      <c r="C52" s="22" t="s">
        <v>27</v>
      </c>
      <c r="D52" s="107">
        <f>+D34/D13</f>
        <v>0.82126092959042796</v>
      </c>
      <c r="E52" s="107">
        <f t="shared" ref="E52:O52" si="30">+E34/E13</f>
        <v>0.79861463084980566</v>
      </c>
      <c r="F52" s="107">
        <f t="shared" si="30"/>
        <v>0.86755281272252549</v>
      </c>
      <c r="G52" s="107">
        <f t="shared" si="30"/>
        <v>0.65353702027998084</v>
      </c>
      <c r="H52" s="107">
        <f t="shared" si="30"/>
        <v>0.87593539703903101</v>
      </c>
      <c r="I52" s="107">
        <f t="shared" si="30"/>
        <v>0.70489972074130491</v>
      </c>
      <c r="J52" s="107">
        <f t="shared" si="30"/>
        <v>0.74938935026868592</v>
      </c>
      <c r="K52" s="107">
        <f t="shared" si="30"/>
        <v>0.8147423162323244</v>
      </c>
      <c r="L52" s="107">
        <f t="shared" si="30"/>
        <v>0.74541580216452641</v>
      </c>
      <c r="M52" s="107">
        <f t="shared" si="30"/>
        <v>0.78350037119524873</v>
      </c>
      <c r="N52" s="107">
        <f t="shared" si="30"/>
        <v>0.79915386328211979</v>
      </c>
      <c r="O52" s="107">
        <f t="shared" si="30"/>
        <v>0.87745691976305873</v>
      </c>
    </row>
    <row r="53" spans="1:16" ht="15.75" x14ac:dyDescent="0.25">
      <c r="A53" s="21"/>
      <c r="B53" s="106"/>
      <c r="C53" s="22" t="s">
        <v>34</v>
      </c>
      <c r="D53" s="107">
        <f>+D38/D17</f>
        <v>0.82126092959042796</v>
      </c>
      <c r="E53" s="107">
        <f t="shared" ref="E53:O53" si="31">+E38/E17</f>
        <v>0.81048400064319026</v>
      </c>
      <c r="F53" s="107">
        <f t="shared" si="31"/>
        <v>0.82884130844995141</v>
      </c>
      <c r="G53" s="107">
        <f t="shared" si="31"/>
        <v>0.77788093303934081</v>
      </c>
      <c r="H53" s="107">
        <f t="shared" si="31"/>
        <v>0.7997716414771191</v>
      </c>
      <c r="I53" s="107">
        <f t="shared" si="31"/>
        <v>0.78161276998955276</v>
      </c>
      <c r="J53" s="107">
        <f t="shared" si="31"/>
        <v>0.77695204369186266</v>
      </c>
      <c r="K53" s="107">
        <f t="shared" si="31"/>
        <v>0.78165867361419394</v>
      </c>
      <c r="L53" s="107">
        <f t="shared" si="31"/>
        <v>0.77749542655432735</v>
      </c>
      <c r="M53" s="107">
        <f t="shared" si="31"/>
        <v>0.77806170073742187</v>
      </c>
      <c r="N53" s="107">
        <f t="shared" si="31"/>
        <v>0.7798334281889524</v>
      </c>
      <c r="O53" s="107">
        <f t="shared" si="31"/>
        <v>0.7870137264366962</v>
      </c>
    </row>
    <row r="54" spans="1:16" ht="16.5" thickBot="1" x14ac:dyDescent="0.3">
      <c r="A54" s="23"/>
      <c r="B54" s="108"/>
      <c r="C54" s="109" t="s">
        <v>29</v>
      </c>
      <c r="D54" s="124">
        <v>1.2188381476059555</v>
      </c>
      <c r="E54" s="124">
        <v>1.0550858629356863</v>
      </c>
      <c r="F54" s="124">
        <v>0.98338637214526392</v>
      </c>
      <c r="G54" s="124">
        <v>0.93692933323102889</v>
      </c>
      <c r="H54" s="124">
        <v>0.9042852612384048</v>
      </c>
      <c r="I54" s="124">
        <v>0.87545833793644035</v>
      </c>
      <c r="J54" s="124">
        <v>0.85171097775664661</v>
      </c>
      <c r="K54" s="124">
        <v>0.85855488403941771</v>
      </c>
      <c r="L54" s="124">
        <v>0.85293434715068273</v>
      </c>
      <c r="M54" s="124">
        <v>0.85180464460317884</v>
      </c>
      <c r="N54" s="124">
        <v>0.83488090971817353</v>
      </c>
      <c r="O54" s="124">
        <v>0.87545833793644035</v>
      </c>
    </row>
    <row r="55" spans="1:16" x14ac:dyDescent="0.25">
      <c r="A55" s="24" t="s">
        <v>35</v>
      </c>
      <c r="B55" s="89" t="s">
        <v>36</v>
      </c>
      <c r="C55" s="14" t="s">
        <v>17</v>
      </c>
      <c r="D55" s="101">
        <f>'[1]PIGOO '!B106+'[1]PIGOO '!B107+'[1]PIGOO '!B108</f>
        <v>541578.02999999991</v>
      </c>
      <c r="E55" s="101">
        <f>'[1]PIGOO '!C106+'[1]PIGOO '!C107+'[1]PIGOO '!C108</f>
        <v>526641.31999999995</v>
      </c>
      <c r="F55" s="101">
        <f>'[1]PIGOO '!D106+'[1]PIGOO '!D107+'[1]PIGOO '!D108</f>
        <v>527138.21</v>
      </c>
      <c r="G55" s="101">
        <f>'[1]PIGOO '!E106+'[1]PIGOO '!E107+'[1]PIGOO '!E108</f>
        <v>598274.62</v>
      </c>
      <c r="H55" s="101">
        <f>'[1]PIGOO '!F106+'[1]PIGOO '!F107+'[1]PIGOO '!F108</f>
        <v>597220.97000000009</v>
      </c>
      <c r="I55" s="101">
        <f>'[1]PIGOO '!G106+'[1]PIGOO '!G107+'[1]PIGOO '!G108</f>
        <v>638184.26</v>
      </c>
      <c r="J55" s="101">
        <f>'[1]PIGOO '!H106+'[1]PIGOO '!H107+'[1]PIGOO '!H108</f>
        <v>594052.03999999992</v>
      </c>
      <c r="K55" s="101">
        <f>'[1]PIGOO '!I106+'[1]PIGOO '!I107+'[1]PIGOO '!I108</f>
        <v>602367.1</v>
      </c>
      <c r="L55" s="101">
        <f>'[1]PIGOO '!J106+'[1]PIGOO '!J107+'[1]PIGOO '!J108</f>
        <v>583159.48</v>
      </c>
      <c r="M55" s="101">
        <f>'[1]PIGOO '!K106+'[1]PIGOO '!K107+'[1]PIGOO '!K108</f>
        <v>590710.55999999994</v>
      </c>
      <c r="N55" s="101">
        <f>'[1]PIGOO '!L106+'[1]PIGOO '!L107+'[1]PIGOO '!L108</f>
        <v>585993.13</v>
      </c>
      <c r="O55" s="101">
        <f>'[1]PIGOO '!M106+'[1]PIGOO '!M107+'[1]PIGOO '!M108</f>
        <v>573730.27</v>
      </c>
      <c r="P55" s="19">
        <f>'[1]PIGOO '!N106+'[1]PIGOO '!N107+'[1]PIGOO '!N108</f>
        <v>6959049.9900000002</v>
      </c>
    </row>
    <row r="56" spans="1:16" ht="15.75" thickBot="1" x14ac:dyDescent="0.3">
      <c r="A56" s="25"/>
      <c r="B56" s="91"/>
      <c r="C56" s="42" t="s">
        <v>18</v>
      </c>
      <c r="D56" s="92">
        <v>539292.22</v>
      </c>
      <c r="E56" s="30">
        <v>501242.4</v>
      </c>
      <c r="F56" s="30">
        <v>490466.5</v>
      </c>
      <c r="G56" s="30">
        <v>581793.55000000005</v>
      </c>
      <c r="H56" s="30">
        <v>548559.11</v>
      </c>
      <c r="I56" s="30">
        <v>573538.96</v>
      </c>
      <c r="J56" s="30">
        <v>580137.71</v>
      </c>
      <c r="K56" s="32">
        <v>557115.9</v>
      </c>
      <c r="L56" s="30">
        <v>567846.84</v>
      </c>
      <c r="M56" s="30">
        <v>558930.47</v>
      </c>
      <c r="N56" s="30">
        <v>552396.89</v>
      </c>
      <c r="O56" s="30">
        <v>538799.9</v>
      </c>
    </row>
    <row r="57" spans="1:16" x14ac:dyDescent="0.25">
      <c r="B57" s="91"/>
      <c r="C57" s="17" t="s">
        <v>19</v>
      </c>
      <c r="D57" s="96">
        <f>(D55/D56)-1</f>
        <v>4.2385369475568258E-3</v>
      </c>
      <c r="E57" s="96">
        <f t="shared" ref="E57:J57" si="32">(E55/E56)-1</f>
        <v>5.0671930387373276E-2</v>
      </c>
      <c r="F57" s="96">
        <f t="shared" si="32"/>
        <v>7.4769041310670525E-2</v>
      </c>
      <c r="G57" s="96">
        <f t="shared" si="32"/>
        <v>2.8328038356561169E-2</v>
      </c>
      <c r="H57" s="96">
        <f t="shared" si="32"/>
        <v>8.8708507639222445E-2</v>
      </c>
      <c r="I57" s="96">
        <f t="shared" si="32"/>
        <v>0.11271300558204467</v>
      </c>
      <c r="J57" s="96">
        <f t="shared" si="32"/>
        <v>2.3984529466288151E-2</v>
      </c>
      <c r="K57" s="97">
        <f>(K55/K56)-1</f>
        <v>8.122403255767785E-2</v>
      </c>
      <c r="L57" s="96">
        <f t="shared" ref="L57:O57" si="33">(L55/L56)-1</f>
        <v>2.6966144603358222E-2</v>
      </c>
      <c r="M57" s="96">
        <f t="shared" si="33"/>
        <v>5.685875382675043E-2</v>
      </c>
      <c r="N57" s="96">
        <f t="shared" si="33"/>
        <v>6.081902452419663E-2</v>
      </c>
      <c r="O57" s="96">
        <f t="shared" si="33"/>
        <v>6.4829948929092218E-2</v>
      </c>
    </row>
    <row r="58" spans="1:16" x14ac:dyDescent="0.25">
      <c r="B58" s="91"/>
      <c r="C58" s="17" t="s">
        <v>20</v>
      </c>
      <c r="D58" s="96">
        <f>(D59/D60)-1</f>
        <v>4.2385369475568258E-3</v>
      </c>
      <c r="E58" s="96">
        <f t="shared" ref="E58:J58" si="34">(E59/E60)-1</f>
        <v>2.6606255541982593E-2</v>
      </c>
      <c r="F58" s="96">
        <f t="shared" si="34"/>
        <v>4.2035527707517062E-2</v>
      </c>
      <c r="G58" s="96">
        <f t="shared" si="34"/>
        <v>3.826093995210611E-2</v>
      </c>
      <c r="H58" s="96">
        <f t="shared" si="34"/>
        <v>4.8659209073661724E-2</v>
      </c>
      <c r="I58" s="96">
        <f t="shared" si="34"/>
        <v>6.0015798236327411E-2</v>
      </c>
      <c r="J58" s="96">
        <f t="shared" si="34"/>
        <v>5.4536655139934886E-2</v>
      </c>
      <c r="K58" s="97">
        <f>(K59/K60)-1</f>
        <v>5.7937264611464867E-2</v>
      </c>
      <c r="L58" s="96">
        <f t="shared" ref="L58:O58" si="35">(L59/L60)-1</f>
        <v>5.4377168078646676E-2</v>
      </c>
      <c r="M58" s="96">
        <f t="shared" si="35"/>
        <v>5.4629405420769217E-2</v>
      </c>
      <c r="N58" s="96">
        <f t="shared" si="35"/>
        <v>5.5194426942066332E-2</v>
      </c>
      <c r="O58" s="96">
        <f t="shared" si="35"/>
        <v>5.5982215013991032E-2</v>
      </c>
    </row>
    <row r="59" spans="1:16" x14ac:dyDescent="0.25">
      <c r="B59" s="91"/>
      <c r="C59" s="17" t="s">
        <v>21</v>
      </c>
      <c r="D59" s="30">
        <f>D55</f>
        <v>541578.02999999991</v>
      </c>
      <c r="E59" s="30">
        <f t="shared" ref="E59:O59" si="36">D59+E55</f>
        <v>1068219.3499999999</v>
      </c>
      <c r="F59" s="30">
        <f t="shared" si="36"/>
        <v>1595357.5599999998</v>
      </c>
      <c r="G59" s="30">
        <f t="shared" si="36"/>
        <v>2193632.1799999997</v>
      </c>
      <c r="H59" s="30">
        <f t="shared" si="36"/>
        <v>2790853.15</v>
      </c>
      <c r="I59" s="30">
        <f t="shared" si="36"/>
        <v>3429037.41</v>
      </c>
      <c r="J59" s="30">
        <f t="shared" si="36"/>
        <v>4023089.45</v>
      </c>
      <c r="K59" s="30">
        <f t="shared" si="36"/>
        <v>4625456.55</v>
      </c>
      <c r="L59" s="30">
        <f t="shared" si="36"/>
        <v>5208616.0299999993</v>
      </c>
      <c r="M59" s="30">
        <f t="shared" si="36"/>
        <v>5799326.5899999989</v>
      </c>
      <c r="N59" s="30">
        <f t="shared" si="36"/>
        <v>6385319.7199999988</v>
      </c>
      <c r="O59" s="30">
        <f t="shared" si="36"/>
        <v>6959049.9899999984</v>
      </c>
    </row>
    <row r="60" spans="1:16" ht="15.75" thickBot="1" x14ac:dyDescent="0.3">
      <c r="B60" s="98"/>
      <c r="C60" s="125" t="s">
        <v>22</v>
      </c>
      <c r="D60" s="30">
        <f>D56</f>
        <v>539292.22</v>
      </c>
      <c r="E60" s="30">
        <f>+D60+E56</f>
        <v>1040534.62</v>
      </c>
      <c r="F60" s="30">
        <f t="shared" ref="F60:O60" si="37">+E60+F56</f>
        <v>1531001.12</v>
      </c>
      <c r="G60" s="30">
        <f t="shared" si="37"/>
        <v>2112794.67</v>
      </c>
      <c r="H60" s="30">
        <f t="shared" si="37"/>
        <v>2661353.7799999998</v>
      </c>
      <c r="I60" s="30">
        <f t="shared" si="37"/>
        <v>3234892.7399999998</v>
      </c>
      <c r="J60" s="30">
        <f t="shared" si="37"/>
        <v>3815030.4499999997</v>
      </c>
      <c r="K60" s="30">
        <f t="shared" si="37"/>
        <v>4372146.3499999996</v>
      </c>
      <c r="L60" s="30">
        <f t="shared" si="37"/>
        <v>4939993.1899999995</v>
      </c>
      <c r="M60" s="30">
        <f t="shared" si="37"/>
        <v>5498923.6599999992</v>
      </c>
      <c r="N60" s="30">
        <f t="shared" si="37"/>
        <v>6051320.5499999989</v>
      </c>
      <c r="O60" s="30">
        <f t="shared" si="37"/>
        <v>6590120.4499999993</v>
      </c>
    </row>
    <row r="61" spans="1:16" ht="15" customHeight="1" x14ac:dyDescent="0.25">
      <c r="A61" s="24" t="s">
        <v>35</v>
      </c>
      <c r="B61" s="89" t="s">
        <v>37</v>
      </c>
      <c r="C61" s="26" t="s">
        <v>17</v>
      </c>
      <c r="D61" s="126">
        <f>'[1]PIGOO '!B109+'[1]PIGOO '!B110</f>
        <v>36512.53</v>
      </c>
      <c r="E61" s="126">
        <f>'[1]PIGOO '!C109+'[1]PIGOO '!C110</f>
        <v>27120.86</v>
      </c>
      <c r="F61" s="126">
        <f>'[1]PIGOO '!D109+'[1]PIGOO '!D110</f>
        <v>26083.9</v>
      </c>
      <c r="G61" s="126">
        <f>'[1]PIGOO '!E109+'[1]PIGOO '!E110</f>
        <v>28544.65</v>
      </c>
      <c r="H61" s="126">
        <f>'[1]PIGOO '!F109+'[1]PIGOO '!F110</f>
        <v>23881.18</v>
      </c>
      <c r="I61" s="126">
        <f>'[1]PIGOO '!G109+'[1]PIGOO '!G110</f>
        <v>27041.079999999998</v>
      </c>
      <c r="J61" s="126">
        <f>'[1]PIGOO '!H109+'[1]PIGOO '!H110</f>
        <v>22580.71</v>
      </c>
      <c r="K61" s="126">
        <f>'[1]PIGOO '!I109+'[1]PIGOO '!I110</f>
        <v>15246.29</v>
      </c>
      <c r="L61" s="126">
        <f>'[1]PIGOO '!J109+'[1]PIGOO '!J110</f>
        <v>19321.27</v>
      </c>
      <c r="M61" s="126">
        <f>'[1]PIGOO '!K109+'[1]PIGOO '!K110</f>
        <v>19564.71</v>
      </c>
      <c r="N61" s="126">
        <f>'[1]PIGOO '!L109+'[1]PIGOO '!L110</f>
        <v>20649.16</v>
      </c>
      <c r="O61" s="126">
        <f>'[1]PIGOO '!M109+'[1]PIGOO '!M110</f>
        <v>20677.14</v>
      </c>
      <c r="P61" s="15">
        <v>6</v>
      </c>
    </row>
    <row r="62" spans="1:16" ht="15.75" thickBot="1" x14ac:dyDescent="0.3">
      <c r="A62" s="25"/>
      <c r="B62" s="91"/>
      <c r="C62" s="42" t="s">
        <v>18</v>
      </c>
      <c r="D62" s="92">
        <v>24933.379999999997</v>
      </c>
      <c r="E62" s="30">
        <v>20408.46</v>
      </c>
      <c r="F62" s="30">
        <v>23339.21</v>
      </c>
      <c r="G62" s="30">
        <v>38579.040000000001</v>
      </c>
      <c r="H62" s="30">
        <v>29354.940000000002</v>
      </c>
      <c r="I62" s="30">
        <v>31998.100000000002</v>
      </c>
      <c r="J62" s="30">
        <v>38817.74</v>
      </c>
      <c r="K62" s="32">
        <v>23333.910000000003</v>
      </c>
      <c r="L62" s="30">
        <v>28403.279999999999</v>
      </c>
      <c r="M62" s="30">
        <v>28745.13</v>
      </c>
      <c r="N62" s="30">
        <v>35757.51</v>
      </c>
      <c r="O62" s="30">
        <v>29109.81</v>
      </c>
    </row>
    <row r="63" spans="1:16" x14ac:dyDescent="0.25">
      <c r="B63" s="91"/>
      <c r="C63" s="17" t="s">
        <v>19</v>
      </c>
      <c r="D63" s="96">
        <f>(D61/D62)-1</f>
        <v>0.46440354256021465</v>
      </c>
      <c r="E63" s="96">
        <f t="shared" ref="E63:J63" si="38">(E61/E62)-1</f>
        <v>0.32890281775302999</v>
      </c>
      <c r="F63" s="96">
        <f t="shared" si="38"/>
        <v>0.11759995304039861</v>
      </c>
      <c r="G63" s="96">
        <f t="shared" si="38"/>
        <v>-0.26009952554547755</v>
      </c>
      <c r="H63" s="96">
        <f t="shared" si="38"/>
        <v>-0.18646810383533408</v>
      </c>
      <c r="I63" s="96">
        <f t="shared" si="38"/>
        <v>-0.15491607314184286</v>
      </c>
      <c r="J63" s="96">
        <f t="shared" si="38"/>
        <v>-0.41828890605171754</v>
      </c>
      <c r="K63" s="97">
        <f>(K61/K62)-1</f>
        <v>-0.34660371965092873</v>
      </c>
      <c r="L63" s="96">
        <f t="shared" ref="L63:O63" si="39">(L61/L62)-1</f>
        <v>-0.31975215538487101</v>
      </c>
      <c r="M63" s="96">
        <f t="shared" si="39"/>
        <v>-0.31937305554019069</v>
      </c>
      <c r="N63" s="96">
        <f t="shared" si="39"/>
        <v>-0.42252242955395947</v>
      </c>
      <c r="O63" s="96">
        <f t="shared" si="39"/>
        <v>-0.28968481759241993</v>
      </c>
    </row>
    <row r="64" spans="1:16" x14ac:dyDescent="0.25">
      <c r="B64" s="91"/>
      <c r="C64" s="17" t="s">
        <v>20</v>
      </c>
      <c r="D64" s="96">
        <f>(D65/D66)-1</f>
        <v>0.46440354256021465</v>
      </c>
      <c r="E64" s="96">
        <f t="shared" ref="E64:J64" si="40">(E65/E66)-1</f>
        <v>0.403414374008642</v>
      </c>
      <c r="F64" s="96">
        <f t="shared" si="40"/>
        <v>0.30628885260199179</v>
      </c>
      <c r="G64" s="96">
        <f t="shared" si="40"/>
        <v>0.10257170211212774</v>
      </c>
      <c r="H64" s="96">
        <f t="shared" si="40"/>
        <v>4.0464727782880017E-2</v>
      </c>
      <c r="I64" s="96">
        <f t="shared" si="40"/>
        <v>3.386865542440054E-3</v>
      </c>
      <c r="J64" s="96">
        <f t="shared" si="40"/>
        <v>-7.5523763651958009E-2</v>
      </c>
      <c r="K64" s="97">
        <f>(K65/K66)-1</f>
        <v>-0.102934165256934</v>
      </c>
      <c r="L64" s="96">
        <f t="shared" ref="L64:O64" si="41">(L65/L66)-1</f>
        <v>-0.12669612914492634</v>
      </c>
      <c r="M64" s="96">
        <f t="shared" si="41"/>
        <v>-0.14593291123619601</v>
      </c>
      <c r="N64" s="96">
        <f t="shared" si="41"/>
        <v>-0.17648912922918281</v>
      </c>
      <c r="O64" s="96">
        <f t="shared" si="41"/>
        <v>-0.18582951195348074</v>
      </c>
    </row>
    <row r="65" spans="1:16" x14ac:dyDescent="0.25">
      <c r="B65" s="91"/>
      <c r="C65" s="17" t="s">
        <v>21</v>
      </c>
      <c r="D65" s="30">
        <f>D61</f>
        <v>36512.53</v>
      </c>
      <c r="E65" s="30">
        <f t="shared" ref="E65:O66" si="42">D65+E61</f>
        <v>63633.39</v>
      </c>
      <c r="F65" s="30">
        <f t="shared" si="42"/>
        <v>89717.290000000008</v>
      </c>
      <c r="G65" s="30">
        <f t="shared" si="42"/>
        <v>118261.94</v>
      </c>
      <c r="H65" s="30">
        <f t="shared" si="42"/>
        <v>142143.12</v>
      </c>
      <c r="I65" s="30">
        <f t="shared" si="42"/>
        <v>169184.19999999998</v>
      </c>
      <c r="J65" s="30">
        <f t="shared" si="42"/>
        <v>191764.90999999997</v>
      </c>
      <c r="K65" s="30">
        <f t="shared" si="42"/>
        <v>207011.19999999998</v>
      </c>
      <c r="L65" s="30">
        <f t="shared" si="42"/>
        <v>226332.46999999997</v>
      </c>
      <c r="M65" s="30">
        <f t="shared" si="42"/>
        <v>245897.17999999996</v>
      </c>
      <c r="N65" s="30">
        <f t="shared" si="42"/>
        <v>266546.33999999997</v>
      </c>
      <c r="O65" s="30">
        <f t="shared" si="42"/>
        <v>287223.48</v>
      </c>
    </row>
    <row r="66" spans="1:16" ht="15.75" thickBot="1" x14ac:dyDescent="0.3">
      <c r="B66" s="98"/>
      <c r="C66" s="125" t="s">
        <v>22</v>
      </c>
      <c r="D66" s="30">
        <f>D62</f>
        <v>24933.379999999997</v>
      </c>
      <c r="E66" s="30">
        <f t="shared" si="42"/>
        <v>45341.84</v>
      </c>
      <c r="F66" s="30">
        <f t="shared" si="42"/>
        <v>68681.049999999988</v>
      </c>
      <c r="G66" s="30">
        <f t="shared" si="42"/>
        <v>107260.09</v>
      </c>
      <c r="H66" s="30">
        <f t="shared" si="42"/>
        <v>136615.03</v>
      </c>
      <c r="I66" s="30">
        <f t="shared" si="42"/>
        <v>168613.13</v>
      </c>
      <c r="J66" s="30">
        <f t="shared" si="42"/>
        <v>207430.87</v>
      </c>
      <c r="K66" s="30">
        <f t="shared" si="42"/>
        <v>230764.78</v>
      </c>
      <c r="L66" s="30">
        <f t="shared" si="42"/>
        <v>259168.06</v>
      </c>
      <c r="M66" s="30">
        <f t="shared" si="42"/>
        <v>287913.19</v>
      </c>
      <c r="N66" s="30">
        <f t="shared" si="42"/>
        <v>323670.7</v>
      </c>
      <c r="O66" s="30">
        <f t="shared" si="42"/>
        <v>352780.51</v>
      </c>
    </row>
    <row r="67" spans="1:16" ht="15" customHeight="1" x14ac:dyDescent="0.25">
      <c r="A67" s="28" t="s">
        <v>35</v>
      </c>
      <c r="B67" s="89" t="s">
        <v>38</v>
      </c>
      <c r="C67" s="26" t="s">
        <v>17</v>
      </c>
      <c r="D67" s="49">
        <f>'[1]PIGOO '!B15</f>
        <v>354086.55</v>
      </c>
      <c r="E67" s="49">
        <f>'[1]PIGOO '!C15</f>
        <v>318089.87</v>
      </c>
      <c r="F67" s="49">
        <f>'[1]PIGOO '!D15</f>
        <v>348605.96</v>
      </c>
      <c r="G67" s="49">
        <f>'[1]PIGOO '!E15</f>
        <v>313538.37</v>
      </c>
      <c r="H67" s="49">
        <f>'[1]PIGOO '!F15</f>
        <v>428533.97</v>
      </c>
      <c r="I67" s="49">
        <f>'[1]PIGOO '!G15</f>
        <v>359783.89</v>
      </c>
      <c r="J67" s="49">
        <f>'[1]PIGOO '!H15</f>
        <v>367119.07</v>
      </c>
      <c r="K67" s="49">
        <f>'[1]PIGOO '!I15</f>
        <v>397425.69</v>
      </c>
      <c r="L67" s="49">
        <f>'[1]PIGOO '!J15</f>
        <v>359178.15</v>
      </c>
      <c r="M67" s="49">
        <f>'[1]PIGOO '!K15</f>
        <v>389877.55</v>
      </c>
      <c r="N67" s="49">
        <f>'[1]PIGOO '!L15</f>
        <v>348223.34</v>
      </c>
      <c r="O67" s="49">
        <v>318942.40000000002</v>
      </c>
    </row>
    <row r="68" spans="1:16" ht="15.75" thickBot="1" x14ac:dyDescent="0.2">
      <c r="A68" s="29"/>
      <c r="B68" s="91"/>
      <c r="C68" s="42" t="s">
        <v>18</v>
      </c>
      <c r="D68" s="127">
        <v>300756.53000000003</v>
      </c>
      <c r="E68" s="93">
        <v>283801.88</v>
      </c>
      <c r="F68" s="30">
        <v>306069.81</v>
      </c>
      <c r="G68" s="30">
        <v>326769.52</v>
      </c>
      <c r="H68" s="30">
        <v>326769.52</v>
      </c>
      <c r="I68" s="30">
        <v>347182.63</v>
      </c>
      <c r="J68" s="30">
        <v>335756.03</v>
      </c>
      <c r="K68" s="32">
        <v>316402.21999999997</v>
      </c>
      <c r="L68" s="30">
        <v>304491.52000000002</v>
      </c>
      <c r="M68" s="30">
        <v>304144.75</v>
      </c>
      <c r="N68" s="30">
        <v>328745.96000000002</v>
      </c>
      <c r="O68" s="30">
        <v>318942.40000000002</v>
      </c>
    </row>
    <row r="69" spans="1:16" x14ac:dyDescent="0.25">
      <c r="A69" s="31"/>
      <c r="B69" s="91"/>
      <c r="C69" s="17" t="s">
        <v>19</v>
      </c>
      <c r="D69" s="118">
        <f>(D67/D68)-1</f>
        <v>0.17731957474040527</v>
      </c>
      <c r="E69" s="96">
        <f t="shared" ref="E69:J69" si="43">(E67/E68)-1</f>
        <v>0.12081664152471427</v>
      </c>
      <c r="F69" s="96">
        <f t="shared" si="43"/>
        <v>0.13897532069562835</v>
      </c>
      <c r="G69" s="96">
        <f t="shared" si="43"/>
        <v>-4.0490771599505426E-2</v>
      </c>
      <c r="H69" s="96">
        <f t="shared" si="43"/>
        <v>0.31142577190185894</v>
      </c>
      <c r="I69" s="96">
        <f t="shared" si="43"/>
        <v>3.6295767446660632E-2</v>
      </c>
      <c r="J69" s="96">
        <f t="shared" si="43"/>
        <v>9.3410206214315616E-2</v>
      </c>
      <c r="K69" s="97">
        <f>(K67/K68)-1</f>
        <v>0.25607743839471175</v>
      </c>
      <c r="L69" s="96">
        <f t="shared" ref="L69:O69" si="44">(L67/L68)-1</f>
        <v>0.17959984567057896</v>
      </c>
      <c r="M69" s="96">
        <f t="shared" si="44"/>
        <v>0.28188157119266388</v>
      </c>
      <c r="N69" s="96">
        <f t="shared" si="44"/>
        <v>5.9247511361052219E-2</v>
      </c>
      <c r="O69" s="96">
        <f t="shared" si="44"/>
        <v>0</v>
      </c>
    </row>
    <row r="70" spans="1:16" x14ac:dyDescent="0.25">
      <c r="B70" s="91"/>
      <c r="C70" s="17" t="s">
        <v>20</v>
      </c>
      <c r="D70" s="118">
        <f>(D71/D72)-1</f>
        <v>0.17731957474040527</v>
      </c>
      <c r="E70" s="96">
        <f t="shared" ref="E70:J70" si="45">(E71/E72)-1</f>
        <v>0.14988751936696953</v>
      </c>
      <c r="F70" s="96">
        <f t="shared" si="45"/>
        <v>0.14613747585945558</v>
      </c>
      <c r="G70" s="96">
        <f t="shared" si="45"/>
        <v>9.6043393344889871E-2</v>
      </c>
      <c r="H70" s="96">
        <f t="shared" si="45"/>
        <v>0.14162161422850006</v>
      </c>
      <c r="I70" s="96">
        <f t="shared" si="45"/>
        <v>0.12228764292787719</v>
      </c>
      <c r="J70" s="96">
        <f t="shared" si="45"/>
        <v>0.11793411244670393</v>
      </c>
      <c r="K70" s="97">
        <f>(K71/K72)-1</f>
        <v>0.1351185886120263</v>
      </c>
      <c r="L70" s="96">
        <f t="shared" ref="L70:O70" si="46">(L71/L72)-1</f>
        <v>0.13987426529397817</v>
      </c>
      <c r="M70" s="96">
        <f t="shared" si="46"/>
        <v>0.15357629506574533</v>
      </c>
      <c r="N70" s="96">
        <f t="shared" si="46"/>
        <v>0.14466759549224162</v>
      </c>
      <c r="O70" s="96">
        <f t="shared" si="46"/>
        <v>0.13252479003174655</v>
      </c>
    </row>
    <row r="71" spans="1:16" x14ac:dyDescent="0.25">
      <c r="B71" s="91"/>
      <c r="C71" s="17" t="s">
        <v>21</v>
      </c>
      <c r="D71" s="92">
        <f>D67</f>
        <v>354086.55</v>
      </c>
      <c r="E71" s="30">
        <f t="shared" ref="E71:O72" si="47">D71+E67</f>
        <v>672176.41999999993</v>
      </c>
      <c r="F71" s="30">
        <f t="shared" si="47"/>
        <v>1020782.3799999999</v>
      </c>
      <c r="G71" s="30">
        <f t="shared" si="47"/>
        <v>1334320.75</v>
      </c>
      <c r="H71" s="30">
        <f t="shared" si="47"/>
        <v>1762854.72</v>
      </c>
      <c r="I71" s="30">
        <f t="shared" si="47"/>
        <v>2122638.61</v>
      </c>
      <c r="J71" s="30">
        <f t="shared" si="47"/>
        <v>2489757.6799999997</v>
      </c>
      <c r="K71" s="30">
        <f t="shared" si="47"/>
        <v>2887183.3699999996</v>
      </c>
      <c r="L71" s="30">
        <f t="shared" si="47"/>
        <v>3246361.5199999996</v>
      </c>
      <c r="M71" s="30">
        <f t="shared" si="47"/>
        <v>3636239.0699999994</v>
      </c>
      <c r="N71" s="30">
        <f t="shared" si="47"/>
        <v>3984462.4099999992</v>
      </c>
      <c r="O71" s="30">
        <f t="shared" si="47"/>
        <v>4303404.8099999996</v>
      </c>
    </row>
    <row r="72" spans="1:16" ht="15.75" thickBot="1" x14ac:dyDescent="0.3">
      <c r="B72" s="98"/>
      <c r="C72" s="125" t="s">
        <v>22</v>
      </c>
      <c r="D72" s="92">
        <f>D68</f>
        <v>300756.53000000003</v>
      </c>
      <c r="E72" s="30">
        <f t="shared" si="47"/>
        <v>584558.41</v>
      </c>
      <c r="F72" s="30">
        <f t="shared" si="47"/>
        <v>890628.22</v>
      </c>
      <c r="G72" s="30">
        <f t="shared" si="47"/>
        <v>1217397.74</v>
      </c>
      <c r="H72" s="30">
        <f t="shared" si="47"/>
        <v>1544167.26</v>
      </c>
      <c r="I72" s="30">
        <f t="shared" si="47"/>
        <v>1891349.8900000001</v>
      </c>
      <c r="J72" s="30">
        <f t="shared" si="47"/>
        <v>2227105.92</v>
      </c>
      <c r="K72" s="30">
        <f t="shared" si="47"/>
        <v>2543508.1399999997</v>
      </c>
      <c r="L72" s="30">
        <f t="shared" si="47"/>
        <v>2847999.6599999997</v>
      </c>
      <c r="M72" s="30">
        <f t="shared" si="47"/>
        <v>3152144.4099999997</v>
      </c>
      <c r="N72" s="30">
        <f t="shared" si="47"/>
        <v>3480890.3699999996</v>
      </c>
      <c r="O72" s="30">
        <f t="shared" si="47"/>
        <v>3799832.7699999996</v>
      </c>
    </row>
    <row r="73" spans="1:16" x14ac:dyDescent="0.25">
      <c r="B73" s="89" t="s">
        <v>39</v>
      </c>
      <c r="C73" s="26" t="s">
        <v>17</v>
      </c>
      <c r="D73" s="49">
        <f>'[1]PIGOO '!B16</f>
        <v>287534.96000000002</v>
      </c>
      <c r="E73" s="49">
        <f>'[1]PIGOO '!C16</f>
        <v>155592.94</v>
      </c>
      <c r="F73" s="49">
        <f>'[1]PIGOO '!D16</f>
        <v>181758.21</v>
      </c>
      <c r="G73" s="49">
        <f>'[1]PIGOO '!E16</f>
        <v>149025.69</v>
      </c>
      <c r="H73" s="49">
        <f>'[1]PIGOO '!F16</f>
        <v>260250.23</v>
      </c>
      <c r="I73" s="49">
        <f>'[1]PIGOO '!G16</f>
        <v>180703.93</v>
      </c>
      <c r="J73" s="49">
        <f>'[1]PIGOO '!H16</f>
        <v>230958.52</v>
      </c>
      <c r="K73" s="49">
        <f>'[1]PIGOO '!I16</f>
        <v>269152.32</v>
      </c>
      <c r="L73" s="49">
        <f>'[1]PIGOO '!J16</f>
        <v>233277.01</v>
      </c>
      <c r="M73" s="49">
        <f>'[1]PIGOO '!K16</f>
        <v>258409.32</v>
      </c>
      <c r="N73" s="49">
        <f>'[1]PIGOO '!L16</f>
        <v>140294.07999999999</v>
      </c>
      <c r="O73" s="49">
        <v>168188.87</v>
      </c>
    </row>
    <row r="74" spans="1:16" x14ac:dyDescent="0.15">
      <c r="B74" s="91"/>
      <c r="C74" s="42" t="s">
        <v>18</v>
      </c>
      <c r="D74" s="127">
        <v>200105.36</v>
      </c>
      <c r="E74" s="93">
        <v>209013.68</v>
      </c>
      <c r="F74" s="30">
        <v>234517.38</v>
      </c>
      <c r="G74" s="30">
        <v>217761.74</v>
      </c>
      <c r="H74" s="30">
        <v>217761.74</v>
      </c>
      <c r="I74" s="30">
        <v>255674.03</v>
      </c>
      <c r="J74" s="30">
        <v>288771.94</v>
      </c>
      <c r="K74" s="32">
        <v>220310.07</v>
      </c>
      <c r="L74" s="30">
        <v>227478.54</v>
      </c>
      <c r="M74" s="30">
        <v>200054.36</v>
      </c>
      <c r="N74" s="30">
        <v>238326.18</v>
      </c>
      <c r="O74" s="30">
        <v>168188.87</v>
      </c>
    </row>
    <row r="75" spans="1:16" x14ac:dyDescent="0.25">
      <c r="A75" s="31"/>
      <c r="B75" s="91"/>
      <c r="C75" s="17" t="s">
        <v>19</v>
      </c>
      <c r="D75" s="118">
        <f>(D73/D74)-1</f>
        <v>0.43691783168626785</v>
      </c>
      <c r="E75" s="96">
        <f t="shared" ref="E75:J75" si="48">(E73/E74)-1</f>
        <v>-0.25558489760096081</v>
      </c>
      <c r="F75" s="96">
        <f t="shared" si="48"/>
        <v>-0.22496912595561158</v>
      </c>
      <c r="G75" s="96">
        <f t="shared" si="48"/>
        <v>-0.31564796460571998</v>
      </c>
      <c r="H75" s="96">
        <f t="shared" si="48"/>
        <v>0.19511457797866605</v>
      </c>
      <c r="I75" s="96">
        <f t="shared" si="48"/>
        <v>-0.29322532288476855</v>
      </c>
      <c r="J75" s="96">
        <f t="shared" si="48"/>
        <v>-0.20020442429413332</v>
      </c>
      <c r="K75" s="97">
        <f>(K73/K74)-1</f>
        <v>0.22169776442810796</v>
      </c>
      <c r="L75" s="96">
        <f t="shared" ref="L75:O75" si="49">(L73/L74)-1</f>
        <v>2.5490184700499574E-2</v>
      </c>
      <c r="M75" s="96">
        <f t="shared" si="49"/>
        <v>0.29169551715843656</v>
      </c>
      <c r="N75" s="96">
        <f t="shared" si="49"/>
        <v>-0.41133584233171538</v>
      </c>
      <c r="O75" s="96">
        <f t="shared" si="49"/>
        <v>0</v>
      </c>
    </row>
    <row r="76" spans="1:16" x14ac:dyDescent="0.25">
      <c r="B76" s="91"/>
      <c r="C76" s="17" t="s">
        <v>20</v>
      </c>
      <c r="D76" s="118">
        <f>(D77/D78)-1</f>
        <v>0.43691783168626785</v>
      </c>
      <c r="E76" s="96">
        <f t="shared" ref="E76:J76" si="50">(E77/E78)-1</f>
        <v>8.312705270329146E-2</v>
      </c>
      <c r="F76" s="96">
        <f t="shared" si="50"/>
        <v>-2.9131835019528429E-2</v>
      </c>
      <c r="G76" s="96">
        <f t="shared" si="50"/>
        <v>-0.10156320742547198</v>
      </c>
      <c r="H76" s="96">
        <f t="shared" si="50"/>
        <v>-4.1697129405938727E-2</v>
      </c>
      <c r="I76" s="96">
        <f t="shared" si="50"/>
        <v>-8.9874828099402615E-2</v>
      </c>
      <c r="J76" s="96">
        <f t="shared" si="50"/>
        <v>-0.10949787339707018</v>
      </c>
      <c r="K76" s="97">
        <f>(K77/K78)-1</f>
        <v>-6.9926799374596116E-2</v>
      </c>
      <c r="L76" s="96">
        <f t="shared" ref="L76:O76" si="51">(L77/L78)-1</f>
        <v>-5.9448198394349228E-2</v>
      </c>
      <c r="M76" s="96">
        <f t="shared" si="51"/>
        <v>-2.8521756184480052E-2</v>
      </c>
      <c r="N76" s="96">
        <f t="shared" si="51"/>
        <v>-6.4873468220271069E-2</v>
      </c>
      <c r="O76" s="96">
        <f t="shared" si="51"/>
        <v>-6.0799105846046309E-2</v>
      </c>
    </row>
    <row r="77" spans="1:16" x14ac:dyDescent="0.25">
      <c r="B77" s="91"/>
      <c r="C77" s="17" t="s">
        <v>21</v>
      </c>
      <c r="D77" s="92">
        <f>D73</f>
        <v>287534.96000000002</v>
      </c>
      <c r="E77" s="30">
        <f t="shared" ref="E77:O78" si="52">D77+E73</f>
        <v>443127.9</v>
      </c>
      <c r="F77" s="30">
        <f t="shared" si="52"/>
        <v>624886.11</v>
      </c>
      <c r="G77" s="30">
        <f t="shared" si="52"/>
        <v>773911.8</v>
      </c>
      <c r="H77" s="30">
        <f t="shared" si="52"/>
        <v>1034162.03</v>
      </c>
      <c r="I77" s="30">
        <f t="shared" si="52"/>
        <v>1214865.96</v>
      </c>
      <c r="J77" s="30">
        <f t="shared" si="52"/>
        <v>1445824.48</v>
      </c>
      <c r="K77" s="30">
        <f t="shared" si="52"/>
        <v>1714976.8</v>
      </c>
      <c r="L77" s="30">
        <f t="shared" si="52"/>
        <v>1948253.81</v>
      </c>
      <c r="M77" s="30">
        <f t="shared" si="52"/>
        <v>2206663.13</v>
      </c>
      <c r="N77" s="30">
        <f t="shared" si="52"/>
        <v>2346957.21</v>
      </c>
      <c r="O77" s="30">
        <f t="shared" si="52"/>
        <v>2515146.08</v>
      </c>
    </row>
    <row r="78" spans="1:16" ht="15.75" thickBot="1" x14ac:dyDescent="0.3">
      <c r="B78" s="98"/>
      <c r="C78" s="125" t="s">
        <v>22</v>
      </c>
      <c r="D78" s="92">
        <f>D74</f>
        <v>200105.36</v>
      </c>
      <c r="E78" s="30">
        <f t="shared" si="52"/>
        <v>409119.04</v>
      </c>
      <c r="F78" s="30">
        <f t="shared" si="52"/>
        <v>643636.41999999993</v>
      </c>
      <c r="G78" s="30">
        <f t="shared" si="52"/>
        <v>861398.15999999992</v>
      </c>
      <c r="H78" s="30">
        <f t="shared" si="52"/>
        <v>1079159.8999999999</v>
      </c>
      <c r="I78" s="30">
        <f t="shared" si="52"/>
        <v>1334833.93</v>
      </c>
      <c r="J78" s="30">
        <f t="shared" si="52"/>
        <v>1623605.8699999999</v>
      </c>
      <c r="K78" s="30">
        <f t="shared" si="52"/>
        <v>1843915.94</v>
      </c>
      <c r="L78" s="30">
        <f t="shared" si="52"/>
        <v>2071394.48</v>
      </c>
      <c r="M78" s="30">
        <f t="shared" si="52"/>
        <v>2271448.84</v>
      </c>
      <c r="N78" s="30">
        <f t="shared" si="52"/>
        <v>2509775.02</v>
      </c>
      <c r="O78" s="30">
        <f t="shared" si="52"/>
        <v>2677963.89</v>
      </c>
    </row>
    <row r="79" spans="1:16" x14ac:dyDescent="0.25">
      <c r="A79" s="28" t="s">
        <v>35</v>
      </c>
      <c r="B79" s="89" t="s">
        <v>40</v>
      </c>
      <c r="C79" s="26" t="s">
        <v>17</v>
      </c>
      <c r="D79" s="126">
        <f>'[1]PIGOO '!B116+'[1]PIGOO '!B117</f>
        <v>51378.23</v>
      </c>
      <c r="E79" s="126">
        <f>'[1]PIGOO '!C116+'[1]PIGOO '!C117</f>
        <v>1923.97</v>
      </c>
      <c r="F79" s="126">
        <f>'[1]PIGOO '!D116+'[1]PIGOO '!D117</f>
        <v>57234.43</v>
      </c>
      <c r="G79" s="126">
        <f>'[1]PIGOO '!E116+'[1]PIGOO '!E117</f>
        <v>25174.95</v>
      </c>
      <c r="H79" s="126">
        <f>'[1]PIGOO '!F116+'[1]PIGOO '!F117</f>
        <v>31162.79</v>
      </c>
      <c r="I79" s="126">
        <f>'[1]PIGOO '!G116+'[1]PIGOO '!G117</f>
        <v>11248.54</v>
      </c>
      <c r="J79" s="126">
        <f>'[1]PIGOO '!H116+'[1]PIGOO '!H117</f>
        <v>24148.12</v>
      </c>
      <c r="K79" s="126">
        <f>'[1]PIGOO '!I116+'[1]PIGOO '!I117</f>
        <v>17674.480000000003</v>
      </c>
      <c r="L79" s="126">
        <f>'[1]PIGOO '!J116+'[1]PIGOO '!J117</f>
        <v>8172.7000000000007</v>
      </c>
      <c r="M79" s="126">
        <f>'[1]PIGOO '!K116+'[1]PIGOO '!K117</f>
        <v>8481.08</v>
      </c>
      <c r="N79" s="126">
        <f>'[1]PIGOO '!L116+'[1]PIGOO '!L117</f>
        <v>4438.79</v>
      </c>
      <c r="O79" s="126">
        <f>'[1]PIGOO '!M116+'[1]PIGOO '!M117</f>
        <v>7591.4800000000005</v>
      </c>
      <c r="P79" s="27" t="e">
        <f>+#REF!+#REF!</f>
        <v>#REF!</v>
      </c>
    </row>
    <row r="80" spans="1:16" ht="15.75" thickBot="1" x14ac:dyDescent="0.2">
      <c r="A80" s="29"/>
      <c r="B80" s="91"/>
      <c r="C80" s="42" t="s">
        <v>18</v>
      </c>
      <c r="D80" s="127">
        <v>213.42</v>
      </c>
      <c r="E80" s="93">
        <v>3378.82</v>
      </c>
      <c r="F80" s="30">
        <v>3989.09</v>
      </c>
      <c r="G80" s="30">
        <v>3439.0600000000004</v>
      </c>
      <c r="H80" s="30">
        <v>46407.259999999995</v>
      </c>
      <c r="I80" s="30">
        <v>44698.37</v>
      </c>
      <c r="J80" s="30">
        <v>88751.89</v>
      </c>
      <c r="K80" s="32">
        <v>78009.11</v>
      </c>
      <c r="L80" s="30">
        <v>1354.46</v>
      </c>
      <c r="M80" s="30">
        <v>20724.11</v>
      </c>
      <c r="N80" s="30">
        <v>2231.38</v>
      </c>
      <c r="O80" s="30">
        <v>997.51</v>
      </c>
    </row>
    <row r="81" spans="1:15" x14ac:dyDescent="0.25">
      <c r="B81" s="91"/>
      <c r="C81" s="17" t="s">
        <v>19</v>
      </c>
      <c r="D81" s="118">
        <f>(D79/D80)-1</f>
        <v>239.73765345328462</v>
      </c>
      <c r="E81" s="96">
        <f t="shared" ref="E81:J81" si="53">(E79/E80)-1</f>
        <v>-0.43057931467198607</v>
      </c>
      <c r="F81" s="96">
        <f t="shared" si="53"/>
        <v>13.347740963477886</v>
      </c>
      <c r="G81" s="96">
        <f t="shared" si="53"/>
        <v>6.3202997330665935</v>
      </c>
      <c r="H81" s="96">
        <f t="shared" si="53"/>
        <v>-0.32849321420829403</v>
      </c>
      <c r="I81" s="96">
        <f t="shared" si="53"/>
        <v>-0.74834563318528169</v>
      </c>
      <c r="J81" s="96">
        <f t="shared" si="53"/>
        <v>-0.72791430131797763</v>
      </c>
      <c r="K81" s="97">
        <f>(K79/K80)-1</f>
        <v>-0.77343056471224958</v>
      </c>
      <c r="L81" s="96">
        <f t="shared" ref="L81:O81" si="54">(L79/L80)-1</f>
        <v>5.0339175760081512</v>
      </c>
      <c r="M81" s="96">
        <f t="shared" si="54"/>
        <v>-0.59076264312436089</v>
      </c>
      <c r="N81" s="96">
        <f t="shared" si="54"/>
        <v>0.98925776873504279</v>
      </c>
      <c r="O81" s="96">
        <f t="shared" si="54"/>
        <v>6.6104299706268614</v>
      </c>
    </row>
    <row r="82" spans="1:15" x14ac:dyDescent="0.25">
      <c r="B82" s="91"/>
      <c r="C82" s="17" t="s">
        <v>20</v>
      </c>
      <c r="D82" s="118">
        <f>(D83/D84)-1</f>
        <v>239.73765345328462</v>
      </c>
      <c r="E82" s="96">
        <f t="shared" ref="E82:J82" si="55">(E83/E84)-1</f>
        <v>13.838151125759971</v>
      </c>
      <c r="F82" s="96">
        <f t="shared" si="55"/>
        <v>13.580110613836887</v>
      </c>
      <c r="G82" s="96">
        <f t="shared" si="55"/>
        <v>11.31458959256433</v>
      </c>
      <c r="H82" s="96">
        <f t="shared" si="55"/>
        <v>1.9058192351593708</v>
      </c>
      <c r="I82" s="96">
        <f t="shared" si="55"/>
        <v>0.74414816126193939</v>
      </c>
      <c r="J82" s="96">
        <f t="shared" si="55"/>
        <v>5.968799637422717E-2</v>
      </c>
      <c r="K82" s="97">
        <f>(K83/K84)-1</f>
        <v>-0.18201514524576135</v>
      </c>
      <c r="L82" s="96">
        <f t="shared" ref="L82:O82" si="56">(L83/L84)-1</f>
        <v>-0.15587270318383373</v>
      </c>
      <c r="M82" s="96">
        <f t="shared" si="56"/>
        <v>-0.18684786747463833</v>
      </c>
      <c r="N82" s="96">
        <f t="shared" si="56"/>
        <v>-0.17789709764053818</v>
      </c>
      <c r="O82" s="96">
        <f t="shared" si="56"/>
        <v>-0.15488026831774659</v>
      </c>
    </row>
    <row r="83" spans="1:15" x14ac:dyDescent="0.25">
      <c r="B83" s="91"/>
      <c r="C83" s="17" t="s">
        <v>21</v>
      </c>
      <c r="D83" s="92">
        <f>D79</f>
        <v>51378.23</v>
      </c>
      <c r="E83" s="30">
        <f t="shared" ref="E83:O84" si="57">D83+E79</f>
        <v>53302.200000000004</v>
      </c>
      <c r="F83" s="30">
        <f t="shared" si="57"/>
        <v>110536.63</v>
      </c>
      <c r="G83" s="30">
        <f t="shared" si="57"/>
        <v>135711.58000000002</v>
      </c>
      <c r="H83" s="30">
        <f t="shared" si="57"/>
        <v>166874.37000000002</v>
      </c>
      <c r="I83" s="30">
        <f t="shared" si="57"/>
        <v>178122.91000000003</v>
      </c>
      <c r="J83" s="30">
        <f t="shared" si="57"/>
        <v>202271.03000000003</v>
      </c>
      <c r="K83" s="30">
        <f t="shared" si="57"/>
        <v>219945.51000000004</v>
      </c>
      <c r="L83" s="30">
        <f t="shared" si="57"/>
        <v>228118.21000000005</v>
      </c>
      <c r="M83" s="30">
        <f t="shared" si="57"/>
        <v>236599.29000000004</v>
      </c>
      <c r="N83" s="30">
        <f t="shared" si="57"/>
        <v>241038.08000000005</v>
      </c>
      <c r="O83" s="30">
        <f t="shared" si="57"/>
        <v>248629.56000000006</v>
      </c>
    </row>
    <row r="84" spans="1:15" ht="15.75" thickBot="1" x14ac:dyDescent="0.3">
      <c r="B84" s="98"/>
      <c r="C84" s="125" t="s">
        <v>22</v>
      </c>
      <c r="D84" s="92">
        <f>D80</f>
        <v>213.42</v>
      </c>
      <c r="E84" s="30">
        <f t="shared" si="57"/>
        <v>3592.2400000000002</v>
      </c>
      <c r="F84" s="30">
        <f t="shared" si="57"/>
        <v>7581.33</v>
      </c>
      <c r="G84" s="30">
        <f t="shared" si="57"/>
        <v>11020.39</v>
      </c>
      <c r="H84" s="30">
        <f t="shared" si="57"/>
        <v>57427.649999999994</v>
      </c>
      <c r="I84" s="30">
        <f t="shared" si="57"/>
        <v>102126.01999999999</v>
      </c>
      <c r="J84" s="30">
        <f t="shared" si="57"/>
        <v>190877.90999999997</v>
      </c>
      <c r="K84" s="30">
        <f t="shared" si="57"/>
        <v>268887.01999999996</v>
      </c>
      <c r="L84" s="30">
        <f t="shared" si="57"/>
        <v>270241.48</v>
      </c>
      <c r="M84" s="30">
        <f t="shared" si="57"/>
        <v>290965.58999999997</v>
      </c>
      <c r="N84" s="30">
        <f t="shared" si="57"/>
        <v>293196.96999999997</v>
      </c>
      <c r="O84" s="30">
        <f t="shared" si="57"/>
        <v>294194.48</v>
      </c>
    </row>
    <row r="85" spans="1:15" x14ac:dyDescent="0.25">
      <c r="B85" s="89" t="s">
        <v>41</v>
      </c>
      <c r="C85" s="33" t="s">
        <v>27</v>
      </c>
      <c r="D85" s="128">
        <f t="shared" ref="D85:O85" si="58">(D67/D55)</f>
        <v>0.65380523283043823</v>
      </c>
      <c r="E85" s="128">
        <f t="shared" si="58"/>
        <v>0.60399717591471935</v>
      </c>
      <c r="F85" s="128">
        <f t="shared" si="58"/>
        <v>0.66131794923384524</v>
      </c>
      <c r="G85" s="128">
        <f t="shared" si="58"/>
        <v>0.52407098599636404</v>
      </c>
      <c r="H85" s="128">
        <f t="shared" si="58"/>
        <v>0.71754675660501321</v>
      </c>
      <c r="I85" s="128">
        <f t="shared" si="58"/>
        <v>0.56376177312803044</v>
      </c>
      <c r="J85" s="128">
        <f t="shared" si="58"/>
        <v>0.61799143051507754</v>
      </c>
      <c r="K85" s="128">
        <f t="shared" si="58"/>
        <v>0.65977323462718995</v>
      </c>
      <c r="L85" s="128">
        <f t="shared" si="58"/>
        <v>0.61591753597146359</v>
      </c>
      <c r="M85" s="128">
        <f t="shared" si="58"/>
        <v>0.66001452555715279</v>
      </c>
      <c r="N85" s="128">
        <f t="shared" si="58"/>
        <v>0.59424474822767981</v>
      </c>
      <c r="O85" s="128">
        <f t="shared" si="58"/>
        <v>0.55591000976817906</v>
      </c>
    </row>
    <row r="86" spans="1:15" x14ac:dyDescent="0.25">
      <c r="A86" s="31"/>
      <c r="B86" s="91"/>
      <c r="C86" s="33" t="s">
        <v>34</v>
      </c>
      <c r="D86" s="34">
        <f t="shared" ref="D86:O87" si="59">D71/D59</f>
        <v>0.65380523283043823</v>
      </c>
      <c r="E86" s="34">
        <f t="shared" si="59"/>
        <v>0.62924943271248557</v>
      </c>
      <c r="F86" s="34">
        <f t="shared" si="59"/>
        <v>0.63984551525866085</v>
      </c>
      <c r="G86" s="34">
        <f t="shared" si="59"/>
        <v>0.6082700473513295</v>
      </c>
      <c r="H86" s="34">
        <f t="shared" si="59"/>
        <v>0.6316544172164702</v>
      </c>
      <c r="I86" s="34">
        <f t="shared" si="59"/>
        <v>0.61901879629828815</v>
      </c>
      <c r="J86" s="34">
        <f t="shared" si="59"/>
        <v>0.61886709478955271</v>
      </c>
      <c r="K86" s="34">
        <f t="shared" si="59"/>
        <v>0.6241942473765103</v>
      </c>
      <c r="L86" s="34">
        <f t="shared" si="59"/>
        <v>0.62326758227175372</v>
      </c>
      <c r="M86" s="34">
        <f t="shared" si="59"/>
        <v>0.62701056985997405</v>
      </c>
      <c r="N86" s="34">
        <f t="shared" si="59"/>
        <v>0.62400358709054582</v>
      </c>
      <c r="O86" s="34">
        <f t="shared" si="59"/>
        <v>0.61838969632117857</v>
      </c>
    </row>
    <row r="87" spans="1:15" ht="15.75" thickBot="1" x14ac:dyDescent="0.3">
      <c r="B87" s="98"/>
      <c r="C87" s="129" t="s">
        <v>29</v>
      </c>
      <c r="D87" s="130">
        <f t="shared" si="59"/>
        <v>0.55768750010893919</v>
      </c>
      <c r="E87" s="130">
        <f t="shared" si="59"/>
        <v>0.56178660350580167</v>
      </c>
      <c r="F87" s="130">
        <f t="shared" si="59"/>
        <v>0.58172930663826028</v>
      </c>
      <c r="G87" s="130">
        <f t="shared" si="59"/>
        <v>0.57620258006425207</v>
      </c>
      <c r="H87" s="130">
        <f t="shared" si="59"/>
        <v>0.58021871109522316</v>
      </c>
      <c r="I87" s="130">
        <f t="shared" si="59"/>
        <v>0.58467159254250889</v>
      </c>
      <c r="J87" s="130">
        <f t="shared" si="59"/>
        <v>0.58377146635880717</v>
      </c>
      <c r="K87" s="130">
        <f t="shared" si="59"/>
        <v>0.58175274485036388</v>
      </c>
      <c r="L87" s="130">
        <f t="shared" si="59"/>
        <v>0.57651894455344377</v>
      </c>
      <c r="M87" s="130">
        <f t="shared" si="59"/>
        <v>0.57322934539520409</v>
      </c>
      <c r="N87" s="130">
        <f t="shared" si="59"/>
        <v>0.57522822353213465</v>
      </c>
      <c r="O87" s="130">
        <f t="shared" si="59"/>
        <v>0.57659534432333481</v>
      </c>
    </row>
    <row r="88" spans="1:15" x14ac:dyDescent="0.25">
      <c r="B88" s="131" t="s">
        <v>42</v>
      </c>
      <c r="C88" s="33" t="s">
        <v>27</v>
      </c>
      <c r="D88" s="128">
        <f t="shared" ref="D88:O88" si="60">D79/D61</f>
        <v>1.4071396860201144</v>
      </c>
      <c r="E88" s="128">
        <f t="shared" si="60"/>
        <v>7.0940597016466295E-2</v>
      </c>
      <c r="F88" s="128">
        <f t="shared" si="60"/>
        <v>2.194243575538934</v>
      </c>
      <c r="G88" s="128">
        <f t="shared" si="60"/>
        <v>0.8819498575039455</v>
      </c>
      <c r="H88" s="128">
        <f t="shared" si="60"/>
        <v>1.304909975135232</v>
      </c>
      <c r="I88" s="128">
        <f t="shared" si="60"/>
        <v>0.41597968720184259</v>
      </c>
      <c r="J88" s="128">
        <f t="shared" si="60"/>
        <v>1.0694136721121701</v>
      </c>
      <c r="K88" s="128">
        <f t="shared" si="60"/>
        <v>1.1592643193852408</v>
      </c>
      <c r="L88" s="128">
        <f t="shared" si="60"/>
        <v>0.42298979311401375</v>
      </c>
      <c r="M88" s="128">
        <f t="shared" si="60"/>
        <v>0.43348866402824271</v>
      </c>
      <c r="N88" s="128">
        <f t="shared" si="60"/>
        <v>0.21496225512321082</v>
      </c>
      <c r="O88" s="128">
        <f t="shared" si="60"/>
        <v>0.36714361850816896</v>
      </c>
    </row>
    <row r="89" spans="1:15" x14ac:dyDescent="0.25">
      <c r="B89" s="132"/>
      <c r="C89" s="33" t="s">
        <v>34</v>
      </c>
      <c r="D89" s="34">
        <f t="shared" ref="D89:O89" si="61">D83/D65</f>
        <v>1.4071396860201144</v>
      </c>
      <c r="E89" s="34">
        <f t="shared" si="61"/>
        <v>0.83764514196084794</v>
      </c>
      <c r="F89" s="34">
        <f t="shared" si="61"/>
        <v>1.2320549361221231</v>
      </c>
      <c r="G89" s="34">
        <f t="shared" si="61"/>
        <v>1.1475507673897454</v>
      </c>
      <c r="H89" s="34">
        <f t="shared" si="61"/>
        <v>1.1739883717199961</v>
      </c>
      <c r="I89" s="34">
        <f t="shared" si="61"/>
        <v>1.0528341890081938</v>
      </c>
      <c r="J89" s="34">
        <f t="shared" si="61"/>
        <v>1.0547864570217775</v>
      </c>
      <c r="K89" s="34">
        <f t="shared" si="61"/>
        <v>1.0624812087461937</v>
      </c>
      <c r="L89" s="34">
        <f t="shared" si="61"/>
        <v>1.0078898975476214</v>
      </c>
      <c r="M89" s="34">
        <f t="shared" si="61"/>
        <v>0.96218789495674606</v>
      </c>
      <c r="N89" s="34">
        <f t="shared" si="61"/>
        <v>0.90430084314794967</v>
      </c>
      <c r="O89" s="34">
        <f t="shared" si="61"/>
        <v>0.8656310410277045</v>
      </c>
    </row>
    <row r="90" spans="1:15" ht="15.75" thickBot="1" x14ac:dyDescent="0.3">
      <c r="B90" s="133"/>
      <c r="C90" s="129" t="s">
        <v>29</v>
      </c>
      <c r="D90" s="130">
        <v>0.11461780924059922</v>
      </c>
      <c r="E90" s="130">
        <v>1.1146178092406001</v>
      </c>
      <c r="F90" s="130">
        <v>0.1823197884221158</v>
      </c>
      <c r="G90" s="130">
        <v>0.15971332696286575</v>
      </c>
      <c r="H90" s="130">
        <v>0.14703069727919785</v>
      </c>
      <c r="I90" s="130">
        <v>0.12732096488940925</v>
      </c>
      <c r="J90" s="130">
        <v>0.11254411197799535</v>
      </c>
      <c r="K90" s="130">
        <v>0.13553913231400269</v>
      </c>
      <c r="L90" s="130">
        <v>1.1355391323140001</v>
      </c>
      <c r="M90" s="130">
        <v>0.13360349196448262</v>
      </c>
      <c r="N90" s="130">
        <v>0.135761593353078</v>
      </c>
      <c r="O90" s="130">
        <v>0.12732096488940925</v>
      </c>
    </row>
    <row r="91" spans="1:15" x14ac:dyDescent="0.25">
      <c r="B91" s="132" t="s">
        <v>43</v>
      </c>
      <c r="C91" s="33" t="s">
        <v>27</v>
      </c>
      <c r="D91" s="128">
        <f>(D67)/(D61+D55)</f>
        <v>0.61251052084296276</v>
      </c>
      <c r="E91" s="128">
        <f>(E67)/(E61+E55)</f>
        <v>0.57441602458297181</v>
      </c>
      <c r="F91" s="128">
        <f t="shared" ref="F91:O91" si="62">(F67)/(F61+F55)</f>
        <v>0.63013743250427934</v>
      </c>
      <c r="G91" s="128">
        <f t="shared" si="62"/>
        <v>0.50020537817862554</v>
      </c>
      <c r="H91" s="128">
        <f t="shared" si="62"/>
        <v>0.68995731217481682</v>
      </c>
      <c r="I91" s="128">
        <f t="shared" si="62"/>
        <v>0.54084513677726109</v>
      </c>
      <c r="J91" s="128">
        <f t="shared" si="62"/>
        <v>0.59536096647477788</v>
      </c>
      <c r="K91" s="128">
        <f t="shared" si="62"/>
        <v>0.643486194494585</v>
      </c>
      <c r="L91" s="128">
        <f t="shared" si="62"/>
        <v>0.59616535466070908</v>
      </c>
      <c r="M91" s="128">
        <f t="shared" si="62"/>
        <v>0.63885523331135485</v>
      </c>
      <c r="N91" s="128">
        <f t="shared" si="62"/>
        <v>0.57401758126687807</v>
      </c>
      <c r="O91" s="128">
        <f t="shared" si="62"/>
        <v>0.53657204576235007</v>
      </c>
    </row>
    <row r="92" spans="1:15" x14ac:dyDescent="0.25">
      <c r="B92" s="132"/>
      <c r="C92" s="33" t="s">
        <v>34</v>
      </c>
      <c r="D92" s="34">
        <f>(D71)/(D65+D59)</f>
        <v>0.61251052084296276</v>
      </c>
      <c r="E92" s="34">
        <f>(E71)/(E65+E59)</f>
        <v>0.59387267993891157</v>
      </c>
      <c r="F92" s="34">
        <f t="shared" ref="F92:O92" si="63">(F71)/(F65+F59)</f>
        <v>0.60577865725074465</v>
      </c>
      <c r="G92" s="34">
        <f t="shared" si="63"/>
        <v>0.57715478336871251</v>
      </c>
      <c r="H92" s="34">
        <f t="shared" si="63"/>
        <v>0.60104226453721332</v>
      </c>
      <c r="I92" s="34">
        <f t="shared" si="63"/>
        <v>0.58991325161876274</v>
      </c>
      <c r="J92" s="34">
        <f t="shared" si="63"/>
        <v>0.59071025172978919</v>
      </c>
      <c r="K92" s="34">
        <f t="shared" si="63"/>
        <v>0.59745527944806243</v>
      </c>
      <c r="L92" s="34">
        <f t="shared" si="63"/>
        <v>0.59731228731974184</v>
      </c>
      <c r="M92" s="34">
        <f t="shared" si="63"/>
        <v>0.60150611595970749</v>
      </c>
      <c r="N92" s="34">
        <f t="shared" si="63"/>
        <v>0.59899919422009529</v>
      </c>
      <c r="O92" s="34">
        <f t="shared" si="63"/>
        <v>0.59387833316205219</v>
      </c>
    </row>
    <row r="93" spans="1:15" ht="15.75" thickBot="1" x14ac:dyDescent="0.3">
      <c r="B93" s="133"/>
      <c r="C93" s="129" t="s">
        <v>29</v>
      </c>
      <c r="D93" s="130">
        <v>0.93227491765829273</v>
      </c>
      <c r="E93" s="130">
        <v>1.9322749176582901</v>
      </c>
      <c r="F93" s="130">
        <v>0.89649261011365589</v>
      </c>
      <c r="G93" s="130">
        <v>0.89449964375454249</v>
      </c>
      <c r="H93" s="130">
        <v>0.88051577082714849</v>
      </c>
      <c r="I93" s="130">
        <v>0.88343587634669096</v>
      </c>
      <c r="J93" s="130">
        <v>0.87663285415558112</v>
      </c>
      <c r="K93" s="130">
        <v>0.91652420575977589</v>
      </c>
      <c r="L93" s="130">
        <v>1.91652420575978</v>
      </c>
      <c r="M93" s="130">
        <v>0.92846808608103026</v>
      </c>
      <c r="N93" s="130">
        <v>0.90962562206424757</v>
      </c>
      <c r="O93" s="130">
        <v>0.88343587634669096</v>
      </c>
    </row>
    <row r="94" spans="1:15" x14ac:dyDescent="0.25">
      <c r="A94" s="35"/>
      <c r="B94" s="134" t="s">
        <v>44</v>
      </c>
      <c r="C94" s="135">
        <v>5270</v>
      </c>
      <c r="D94" s="136"/>
      <c r="E94" s="137"/>
      <c r="F94" s="136"/>
      <c r="G94" s="137"/>
      <c r="H94" s="136"/>
      <c r="I94" s="136"/>
      <c r="J94" s="136"/>
      <c r="K94" s="136"/>
      <c r="L94" s="136"/>
      <c r="M94" s="136"/>
      <c r="N94" s="136"/>
      <c r="O94" s="136"/>
    </row>
    <row r="95" spans="1:15" x14ac:dyDescent="0.25">
      <c r="A95" s="36"/>
      <c r="B95" s="138" t="s">
        <v>45</v>
      </c>
      <c r="C95" s="26"/>
      <c r="D95" s="136">
        <f t="shared" ref="D95:O95" si="64">(D7*1000)/($C$94*30.4)</f>
        <v>340.47613102966142</v>
      </c>
      <c r="E95" s="136">
        <f t="shared" si="64"/>
        <v>306.90102866273844</v>
      </c>
      <c r="F95" s="136">
        <f t="shared" si="64"/>
        <v>357.11075601717766</v>
      </c>
      <c r="G95" s="136">
        <f t="shared" si="64"/>
        <v>368.66448616798164</v>
      </c>
      <c r="H95" s="136">
        <f t="shared" si="64"/>
        <v>396.5220213722161</v>
      </c>
      <c r="I95" s="136">
        <f t="shared" si="64"/>
        <v>412.81958454009788</v>
      </c>
      <c r="J95" s="136">
        <f t="shared" si="64"/>
        <v>404.34310396484568</v>
      </c>
      <c r="K95" s="136">
        <f t="shared" si="64"/>
        <v>387.7833816039149</v>
      </c>
      <c r="L95" s="136">
        <f t="shared" si="64"/>
        <v>414.75456906022168</v>
      </c>
      <c r="M95" s="136">
        <f t="shared" si="64"/>
        <v>393.56960950764005</v>
      </c>
      <c r="N95" s="136">
        <f t="shared" si="64"/>
        <v>383.44527114750827</v>
      </c>
      <c r="O95" s="136">
        <f t="shared" si="64"/>
        <v>395.28612803355639</v>
      </c>
    </row>
    <row r="96" spans="1:15" ht="10.5" customHeight="1" x14ac:dyDescent="0.25">
      <c r="A96" s="36"/>
      <c r="B96" s="139"/>
      <c r="C96" s="140"/>
      <c r="D96" s="141"/>
      <c r="E96" s="142"/>
      <c r="F96" s="143"/>
      <c r="G96" s="143"/>
      <c r="H96" s="141"/>
      <c r="I96" s="143"/>
      <c r="J96" s="143"/>
      <c r="K96" s="143"/>
      <c r="L96" s="143"/>
      <c r="M96" s="143"/>
      <c r="N96" s="143"/>
      <c r="O96" s="143"/>
    </row>
    <row r="97" spans="1:28" ht="15" customHeight="1" x14ac:dyDescent="0.25">
      <c r="A97" s="36"/>
      <c r="B97" s="144" t="s">
        <v>46</v>
      </c>
      <c r="C97" s="145"/>
      <c r="D97" s="146">
        <f t="shared" ref="D97:O97" si="65">((D13+D25)*1000)/($C$94*30.4)</f>
        <v>203.4542594626985</v>
      </c>
      <c r="E97" s="146">
        <f t="shared" si="65"/>
        <v>184.72860281633876</v>
      </c>
      <c r="F97" s="146">
        <f t="shared" si="65"/>
        <v>184.07944671926495</v>
      </c>
      <c r="G97" s="147">
        <f t="shared" si="65"/>
        <v>234.53260761010685</v>
      </c>
      <c r="H97" s="147">
        <f t="shared" si="65"/>
        <v>231.88604813742134</v>
      </c>
      <c r="I97" s="147">
        <f t="shared" si="65"/>
        <v>245.86787176670327</v>
      </c>
      <c r="J97" s="147">
        <f t="shared" si="65"/>
        <v>217.21137521222411</v>
      </c>
      <c r="K97" s="147">
        <f t="shared" si="65"/>
        <v>213.64725856386698</v>
      </c>
      <c r="L97" s="147">
        <f t="shared" si="65"/>
        <v>222.62308998302208</v>
      </c>
      <c r="M97" s="147">
        <f t="shared" si="65"/>
        <v>201.78767602117247</v>
      </c>
      <c r="N97" s="147">
        <f t="shared" si="65"/>
        <v>196.22615599720365</v>
      </c>
      <c r="O97" s="147">
        <f t="shared" si="65"/>
        <v>185.45890342554679</v>
      </c>
    </row>
    <row r="98" spans="1:28" ht="15.75" thickBot="1" x14ac:dyDescent="0.3">
      <c r="A98" s="37"/>
      <c r="B98" s="148"/>
      <c r="C98" s="140"/>
      <c r="D98" s="149"/>
      <c r="E98" s="149"/>
      <c r="F98" s="149"/>
      <c r="G98" s="150"/>
      <c r="H98" s="150"/>
      <c r="I98" s="150"/>
      <c r="J98" s="150"/>
      <c r="K98" s="150"/>
      <c r="L98" s="150"/>
      <c r="M98" s="150"/>
      <c r="N98" s="150"/>
      <c r="O98" s="150"/>
    </row>
    <row r="99" spans="1:28" ht="15.75" x14ac:dyDescent="0.25">
      <c r="B99" s="131" t="s">
        <v>47</v>
      </c>
      <c r="C99" s="151" t="s">
        <v>48</v>
      </c>
      <c r="D99" s="152">
        <f>'[1]PIGOO '!B145</f>
        <v>1233007.22</v>
      </c>
      <c r="E99" s="152">
        <f>'[1]PIGOO '!C145</f>
        <v>1135022.7</v>
      </c>
      <c r="F99" s="152">
        <f>'[1]PIGOO '!D145</f>
        <v>1173266.58</v>
      </c>
      <c r="G99" s="152">
        <f>'[1]PIGOO '!E145</f>
        <v>1227222.82</v>
      </c>
      <c r="H99" s="152">
        <f>'[1]PIGOO '!F145</f>
        <v>1188996.04</v>
      </c>
      <c r="I99" s="152">
        <f>'[1]PIGOO '!G145</f>
        <v>1202443.33</v>
      </c>
      <c r="J99" s="152">
        <f>'[1]PIGOO '!H145</f>
        <v>1180877.54</v>
      </c>
      <c r="K99" s="152">
        <f>'[1]PIGOO '!I145</f>
        <v>1092067.49</v>
      </c>
      <c r="L99" s="152">
        <f>'[1]PIGOO '!J145</f>
        <v>1038910.63</v>
      </c>
      <c r="M99" s="152">
        <f>'[1]PIGOO '!K145</f>
        <v>952124.42</v>
      </c>
      <c r="N99" s="152">
        <f>'[1]PIGOO '!L145</f>
        <v>1001183.17</v>
      </c>
      <c r="O99" s="152">
        <f>'[1]PIGOO '!M145</f>
        <v>952161.54</v>
      </c>
    </row>
    <row r="100" spans="1:28" ht="15.75" x14ac:dyDescent="0.25">
      <c r="B100" s="132"/>
      <c r="C100" s="153" t="s">
        <v>49</v>
      </c>
      <c r="D100" s="154">
        <f>'[1]PIGOO '!B146</f>
        <v>63869.89</v>
      </c>
      <c r="E100" s="154">
        <f>'[1]PIGOO '!C146</f>
        <v>56411.26</v>
      </c>
      <c r="F100" s="154">
        <f>'[1]PIGOO '!D146</f>
        <v>56867.03</v>
      </c>
      <c r="G100" s="154">
        <f>'[1]PIGOO '!E146</f>
        <v>49986.85</v>
      </c>
      <c r="H100" s="154">
        <f>'[1]PIGOO '!F146</f>
        <v>37726.699999999997</v>
      </c>
      <c r="I100" s="154">
        <f>'[1]PIGOO '!G146</f>
        <v>43749.81</v>
      </c>
      <c r="J100" s="154">
        <f>'[1]PIGOO '!H146</f>
        <v>52942.49</v>
      </c>
      <c r="K100" s="154">
        <f>'[1]PIGOO '!I146</f>
        <v>69272.62</v>
      </c>
      <c r="L100" s="154">
        <f>'[1]PIGOO '!J146</f>
        <v>50453.58</v>
      </c>
      <c r="M100" s="154">
        <f>'[1]PIGOO '!K146</f>
        <v>43878.26</v>
      </c>
      <c r="N100" s="154">
        <f>'[1]PIGOO '!L146</f>
        <v>51159.5</v>
      </c>
      <c r="O100" s="154">
        <f>'[1]PIGOO '!M146</f>
        <v>47805.41</v>
      </c>
    </row>
    <row r="101" spans="1:28" ht="15.75" x14ac:dyDescent="0.25">
      <c r="B101" s="132"/>
      <c r="C101" s="153" t="s">
        <v>50</v>
      </c>
      <c r="D101" s="154">
        <f>'[1]PIGOO '!B147</f>
        <v>24080.799999999999</v>
      </c>
      <c r="E101" s="154">
        <f>'[1]PIGOO '!C147</f>
        <v>26831.43</v>
      </c>
      <c r="F101" s="154">
        <f>'[1]PIGOO '!D147</f>
        <v>28906.12</v>
      </c>
      <c r="G101" s="154">
        <f>'[1]PIGOO '!E147</f>
        <v>33200.18</v>
      </c>
      <c r="H101" s="154">
        <f>'[1]PIGOO '!F147</f>
        <v>30078.880000000001</v>
      </c>
      <c r="I101" s="154">
        <f>'[1]PIGOO '!G147</f>
        <v>31551.42</v>
      </c>
      <c r="J101" s="154">
        <f>'[1]PIGOO '!H147</f>
        <v>19326.75</v>
      </c>
      <c r="K101" s="154">
        <f>'[1]PIGOO '!I147</f>
        <v>18330.73</v>
      </c>
      <c r="L101" s="154">
        <f>'[1]PIGOO '!J147</f>
        <v>25086.45</v>
      </c>
      <c r="M101" s="154">
        <f>'[1]PIGOO '!K147</f>
        <v>31210.71</v>
      </c>
      <c r="N101" s="154">
        <f>'[1]PIGOO '!L147</f>
        <v>29037.45</v>
      </c>
      <c r="O101" s="154">
        <f>'[1]PIGOO '!M147</f>
        <v>21268.81</v>
      </c>
    </row>
    <row r="102" spans="1:28" ht="15.75" x14ac:dyDescent="0.25">
      <c r="B102" s="132"/>
      <c r="C102" s="153" t="s">
        <v>51</v>
      </c>
      <c r="D102" s="154">
        <f>'[1]PIGOO '!B148</f>
        <v>1633304.49</v>
      </c>
      <c r="E102" s="154">
        <f>'[1]PIGOO '!C148</f>
        <v>1637231.16</v>
      </c>
      <c r="F102" s="154">
        <f>'[1]PIGOO '!D148</f>
        <v>1643702.53</v>
      </c>
      <c r="G102" s="154">
        <f>'[1]PIGOO '!E148</f>
        <v>1650251.37</v>
      </c>
      <c r="H102" s="154">
        <f>'[1]PIGOO '!F148</f>
        <v>1657750.8</v>
      </c>
      <c r="I102" s="154">
        <f>'[1]PIGOO '!G148</f>
        <v>1663059.89</v>
      </c>
      <c r="J102" s="154">
        <f>'[1]PIGOO '!H148</f>
        <v>1666757.14</v>
      </c>
      <c r="K102" s="154">
        <f>'[1]PIGOO '!I148</f>
        <v>1670685.48</v>
      </c>
      <c r="L102" s="154">
        <f>'[1]PIGOO '!J148</f>
        <v>1673438.26</v>
      </c>
      <c r="M102" s="154">
        <f>'[1]PIGOO '!K148</f>
        <v>1677392.34</v>
      </c>
      <c r="N102" s="154">
        <f>'[1]PIGOO '!L148</f>
        <v>1686425.64</v>
      </c>
      <c r="O102" s="154">
        <f>'[1]PIGOO '!M148</f>
        <v>1688203.56</v>
      </c>
    </row>
    <row r="103" spans="1:28" ht="16.5" thickBot="1" x14ac:dyDescent="0.3">
      <c r="A103" s="31"/>
      <c r="B103" s="132"/>
      <c r="C103" s="153" t="s">
        <v>52</v>
      </c>
      <c r="D103" s="155">
        <f>'[1]PIGOO '!B149</f>
        <v>97545.9</v>
      </c>
      <c r="E103" s="155">
        <f>'[1]PIGOO '!C149</f>
        <v>103936.82</v>
      </c>
      <c r="F103" s="155">
        <f>'[1]PIGOO '!D149</f>
        <v>23535.94</v>
      </c>
      <c r="G103" s="155">
        <f>'[1]PIGOO '!E149</f>
        <v>12967.29</v>
      </c>
      <c r="H103" s="155">
        <f>'[1]PIGOO '!F149</f>
        <v>4244.05</v>
      </c>
      <c r="I103" s="155">
        <f>'[1]PIGOO '!G149</f>
        <v>3295.25</v>
      </c>
      <c r="J103" s="155">
        <f>'[1]PIGOO '!H149</f>
        <v>1798.07</v>
      </c>
      <c r="K103" s="155">
        <f>'[1]PIGOO '!I149</f>
        <v>2250.6799999999998</v>
      </c>
      <c r="L103" s="155">
        <f>'[1]PIGOO '!J149</f>
        <v>5709.53</v>
      </c>
      <c r="M103" s="155">
        <f>'[1]PIGOO '!K149</f>
        <v>11958.74</v>
      </c>
      <c r="N103" s="155">
        <f>'[1]PIGOO '!L149</f>
        <v>20518.59</v>
      </c>
      <c r="O103" s="155">
        <f>'[1]PIGOO '!M149</f>
        <v>29585.63</v>
      </c>
    </row>
    <row r="104" spans="1:28" ht="16.5" thickBot="1" x14ac:dyDescent="0.3">
      <c r="B104" s="91"/>
      <c r="C104" s="156" t="s">
        <v>21</v>
      </c>
      <c r="D104" s="157">
        <f t="shared" ref="D104:O104" si="66">SUM(D99:D103)</f>
        <v>3051808.3</v>
      </c>
      <c r="E104" s="157">
        <f t="shared" si="66"/>
        <v>2959433.3699999996</v>
      </c>
      <c r="F104" s="157">
        <f t="shared" si="66"/>
        <v>2926278.2</v>
      </c>
      <c r="G104" s="157">
        <f t="shared" si="66"/>
        <v>2973628.5100000002</v>
      </c>
      <c r="H104" s="157">
        <f t="shared" si="66"/>
        <v>2918796.4699999997</v>
      </c>
      <c r="I104" s="157">
        <f t="shared" si="66"/>
        <v>2944099.7</v>
      </c>
      <c r="J104" s="157">
        <f t="shared" si="66"/>
        <v>2921701.9899999998</v>
      </c>
      <c r="K104" s="157">
        <f t="shared" si="66"/>
        <v>2852607</v>
      </c>
      <c r="L104" s="157">
        <f t="shared" si="66"/>
        <v>2793598.4499999997</v>
      </c>
      <c r="M104" s="157">
        <f t="shared" si="66"/>
        <v>2716564.47</v>
      </c>
      <c r="N104" s="157">
        <f t="shared" si="66"/>
        <v>2788324.3499999996</v>
      </c>
      <c r="O104" s="157">
        <f t="shared" si="66"/>
        <v>2739024.95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</row>
    <row r="105" spans="1:28" ht="15.75" x14ac:dyDescent="0.25">
      <c r="B105" s="91"/>
      <c r="C105" s="158" t="s">
        <v>22</v>
      </c>
      <c r="D105" s="159">
        <v>3224449.57</v>
      </c>
      <c r="E105" s="154">
        <v>3232077.13</v>
      </c>
      <c r="F105" s="159">
        <v>3196807.11</v>
      </c>
      <c r="G105" s="159">
        <v>3180106.46</v>
      </c>
      <c r="H105" s="159">
        <v>3221763.6999999997</v>
      </c>
      <c r="I105" s="159">
        <v>3206201.6899999995</v>
      </c>
      <c r="J105" s="159">
        <v>3146002.63</v>
      </c>
      <c r="K105" s="159">
        <v>3193615.05</v>
      </c>
      <c r="L105" s="159">
        <v>3186495</v>
      </c>
      <c r="M105" s="159">
        <v>3222892.89</v>
      </c>
      <c r="N105" s="159">
        <v>3198355.32</v>
      </c>
      <c r="O105" s="157">
        <v>3232294.3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</row>
    <row r="106" spans="1:28" ht="15.75" x14ac:dyDescent="0.25">
      <c r="B106" s="91"/>
      <c r="C106" s="158" t="s">
        <v>53</v>
      </c>
      <c r="D106" s="159">
        <v>3265058.1999999997</v>
      </c>
      <c r="E106" s="154">
        <v>2676280.1399999997</v>
      </c>
      <c r="F106" s="159">
        <v>2505011.4</v>
      </c>
      <c r="G106" s="160">
        <v>2713252.1500000004</v>
      </c>
      <c r="H106" s="159">
        <v>2782257.94</v>
      </c>
      <c r="I106" s="159">
        <v>2858576.87</v>
      </c>
      <c r="J106" s="160">
        <v>2930538.13</v>
      </c>
      <c r="K106" s="159">
        <v>2914327.37</v>
      </c>
      <c r="L106" s="159">
        <v>2914327.37</v>
      </c>
      <c r="M106" s="160">
        <v>3117284.0200000005</v>
      </c>
      <c r="N106" s="159">
        <v>3168513.63</v>
      </c>
      <c r="O106" s="159">
        <v>3049598.88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</row>
    <row r="107" spans="1:28" ht="15.75" x14ac:dyDescent="0.25">
      <c r="B107" s="91"/>
      <c r="C107" s="158" t="s">
        <v>54</v>
      </c>
      <c r="D107" s="159">
        <v>2858526.22</v>
      </c>
      <c r="E107" s="154">
        <v>3051819.0199999996</v>
      </c>
      <c r="F107" s="159">
        <v>3049787.3200000003</v>
      </c>
      <c r="G107" s="160">
        <v>3094143.9800000004</v>
      </c>
      <c r="H107" s="159">
        <v>3153523.8000000003</v>
      </c>
      <c r="I107" s="159">
        <v>3166950.79</v>
      </c>
      <c r="J107" s="160">
        <v>3215644.8</v>
      </c>
      <c r="K107" s="159">
        <v>3156421.03</v>
      </c>
      <c r="L107" s="159">
        <v>3156421.03</v>
      </c>
      <c r="M107" s="160">
        <v>2933721.2</v>
      </c>
      <c r="N107" s="159">
        <v>3190712.87</v>
      </c>
      <c r="O107" s="159">
        <v>3216618.2800000003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</row>
    <row r="108" spans="1:28" ht="15.75" x14ac:dyDescent="0.25">
      <c r="B108" s="91"/>
      <c r="C108" s="158" t="s">
        <v>55</v>
      </c>
      <c r="D108" s="159">
        <v>2930445.38</v>
      </c>
      <c r="E108" s="154">
        <v>2898108.4899999998</v>
      </c>
      <c r="F108" s="159">
        <v>2943464.3800000004</v>
      </c>
      <c r="G108" s="160">
        <v>2844441.7199999997</v>
      </c>
      <c r="H108" s="159">
        <v>2822424.2</v>
      </c>
      <c r="I108" s="159">
        <v>2963591.4</v>
      </c>
      <c r="J108" s="160">
        <v>3004399.9900000007</v>
      </c>
      <c r="K108" s="159">
        <v>2926989.44</v>
      </c>
      <c r="L108" s="159">
        <v>2926989.44</v>
      </c>
      <c r="M108" s="160">
        <v>2871748.1500000004</v>
      </c>
      <c r="N108" s="159">
        <v>2932199.35</v>
      </c>
      <c r="O108" s="159">
        <v>2985127.8800000004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</row>
    <row r="109" spans="1:28" ht="16.5" thickBot="1" x14ac:dyDescent="0.3">
      <c r="B109" s="98"/>
      <c r="C109" s="161" t="s">
        <v>56</v>
      </c>
      <c r="D109" s="162">
        <v>3733443.6900000004</v>
      </c>
      <c r="E109" s="155">
        <v>3765157.3800000004</v>
      </c>
      <c r="F109" s="162">
        <v>3777785.04</v>
      </c>
      <c r="G109" s="163">
        <v>3737017.32</v>
      </c>
      <c r="H109" s="162">
        <v>3580416.75</v>
      </c>
      <c r="I109" s="164">
        <v>3607894.1899999995</v>
      </c>
      <c r="J109" s="163">
        <v>3425129.99</v>
      </c>
      <c r="K109" s="164">
        <v>3361044.92</v>
      </c>
      <c r="L109" s="164">
        <v>3361044.92</v>
      </c>
      <c r="M109" s="165">
        <v>3074661.37</v>
      </c>
      <c r="N109" s="164">
        <v>3020319.1900000004</v>
      </c>
      <c r="O109" s="162">
        <v>3046486.05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:28" ht="15.75" thickTop="1" x14ac:dyDescent="0.25">
      <c r="A110" s="262" t="s">
        <v>15</v>
      </c>
      <c r="B110" s="166" t="s">
        <v>57</v>
      </c>
      <c r="C110" s="39" t="s">
        <v>17</v>
      </c>
      <c r="D110" s="167">
        <f>'[1]PIGOO '!B99</f>
        <v>46364.95</v>
      </c>
      <c r="E110" s="167">
        <f>'[1]PIGOO '!C99</f>
        <v>41792.799999999996</v>
      </c>
      <c r="F110" s="167">
        <f>'[1]PIGOO '!D99</f>
        <v>48630.2</v>
      </c>
      <c r="G110" s="167">
        <f>'[1]PIGOO '!E99</f>
        <v>50203.549999999996</v>
      </c>
      <c r="H110" s="167">
        <f>'[1]PIGOO '!F99</f>
        <v>53997.1</v>
      </c>
      <c r="I110" s="167">
        <f>'[1]PIGOO '!G99</f>
        <v>56216.45</v>
      </c>
      <c r="J110" s="167">
        <f>'[1]PIGOO '!H99</f>
        <v>55062.15</v>
      </c>
      <c r="K110" s="167">
        <f>'[1]PIGOO '!I99</f>
        <v>52807.1</v>
      </c>
      <c r="L110" s="167">
        <f>'[1]PIGOO '!J99</f>
        <v>56479.95</v>
      </c>
      <c r="M110" s="167">
        <f>'[1]PIGOO '!K99</f>
        <v>53595.049999999996</v>
      </c>
      <c r="N110" s="167">
        <f>'[1]PIGOO '!L99</f>
        <v>52216.35</v>
      </c>
      <c r="O110" s="167">
        <f>'[1]PIGOO '!M99</f>
        <v>53828.799999999996</v>
      </c>
    </row>
    <row r="111" spans="1:28" ht="15.75" thickBot="1" x14ac:dyDescent="0.3">
      <c r="A111" s="263"/>
      <c r="B111" s="91"/>
      <c r="C111" s="158" t="s">
        <v>18</v>
      </c>
      <c r="D111" s="92">
        <v>52455.199999999997</v>
      </c>
      <c r="E111" s="92">
        <v>48104.9</v>
      </c>
      <c r="F111" s="30">
        <v>61202.549999999996</v>
      </c>
      <c r="G111" s="30">
        <v>66988.5</v>
      </c>
      <c r="H111" s="30">
        <v>69910.8</v>
      </c>
      <c r="I111" s="30">
        <v>72852.649999999994</v>
      </c>
      <c r="J111" s="30">
        <v>65200.95</v>
      </c>
      <c r="K111" s="95">
        <v>64576.2</v>
      </c>
      <c r="L111" s="30">
        <v>65948.95</v>
      </c>
      <c r="M111" s="30">
        <v>53040.85</v>
      </c>
      <c r="N111" s="30">
        <v>46976.1</v>
      </c>
      <c r="O111" s="168">
        <v>47498.85</v>
      </c>
      <c r="Q111" s="3" t="s">
        <v>58</v>
      </c>
    </row>
    <row r="112" spans="1:28" x14ac:dyDescent="0.25">
      <c r="A112" s="264"/>
      <c r="B112" s="91"/>
      <c r="C112" s="40" t="s">
        <v>19</v>
      </c>
      <c r="D112" s="118">
        <f>(D110/D111)-1</f>
        <v>-0.11610383717915485</v>
      </c>
      <c r="E112" s="118">
        <f>(E110/E111)-1</f>
        <v>-0.13121532317913576</v>
      </c>
      <c r="F112" s="118">
        <f>(F110/F111)-1</f>
        <v>-0.20542199630570945</v>
      </c>
      <c r="G112" s="96">
        <f t="shared" ref="G112:J112" si="67">(G110/G111)-1</f>
        <v>-0.25056464915619847</v>
      </c>
      <c r="H112" s="96">
        <f t="shared" si="67"/>
        <v>-0.22762863534675626</v>
      </c>
      <c r="I112" s="96">
        <f t="shared" si="67"/>
        <v>-0.22835408183504646</v>
      </c>
      <c r="J112" s="96">
        <f t="shared" si="67"/>
        <v>-0.15550080175212166</v>
      </c>
      <c r="K112" s="97">
        <f>(K110/K111)-1</f>
        <v>-0.18225135576264939</v>
      </c>
      <c r="L112" s="96">
        <f t="shared" ref="L112:O112" si="68">(L110/L111)-1</f>
        <v>-0.1435807545078428</v>
      </c>
      <c r="M112" s="96">
        <f t="shared" si="68"/>
        <v>1.0448550503998177E-2</v>
      </c>
      <c r="N112" s="96">
        <f t="shared" si="68"/>
        <v>0.11155140592769519</v>
      </c>
      <c r="O112" s="169">
        <f t="shared" si="68"/>
        <v>0.13326533168697763</v>
      </c>
    </row>
    <row r="113" spans="1:15" x14ac:dyDescent="0.25">
      <c r="A113" s="264"/>
      <c r="B113" s="91"/>
      <c r="C113" s="40" t="s">
        <v>20</v>
      </c>
      <c r="D113" s="118">
        <f>(D114/D115)-1</f>
        <v>-0.11610383717915485</v>
      </c>
      <c r="E113" s="118">
        <f>(E114/E115)-1</f>
        <v>-0.13121532317913576</v>
      </c>
      <c r="F113" s="118">
        <f>(F114/F115)-1</f>
        <v>-0.20542199630570945</v>
      </c>
      <c r="G113" s="96">
        <f t="shared" ref="G113:J113" si="69">(G114/G115)-1</f>
        <v>-0.22901208781736315</v>
      </c>
      <c r="H113" s="96">
        <f t="shared" si="69"/>
        <v>-0.2285238628513564</v>
      </c>
      <c r="I113" s="96">
        <f t="shared" si="69"/>
        <v>-0.22847821313172512</v>
      </c>
      <c r="J113" s="96">
        <f t="shared" si="69"/>
        <v>-0.21432346255281598</v>
      </c>
      <c r="K113" s="97">
        <f>(K114/K115)-1</f>
        <v>-0.20915517903315106</v>
      </c>
      <c r="L113" s="96">
        <f t="shared" ref="L113:O113" si="70">(L114/L115)-1</f>
        <v>-0.19988853189954758</v>
      </c>
      <c r="M113" s="96">
        <f t="shared" si="70"/>
        <v>-0.17842230679530358</v>
      </c>
      <c r="N113" s="96">
        <f t="shared" si="70"/>
        <v>-0.15438508601281242</v>
      </c>
      <c r="O113" s="169">
        <f t="shared" si="70"/>
        <v>-0.13213965435160491</v>
      </c>
    </row>
    <row r="114" spans="1:15" x14ac:dyDescent="0.25">
      <c r="A114" s="264"/>
      <c r="B114" s="91"/>
      <c r="C114" s="40" t="s">
        <v>21</v>
      </c>
      <c r="D114" s="92">
        <f t="shared" ref="D114:F115" si="71">+D110</f>
        <v>46364.95</v>
      </c>
      <c r="E114" s="92">
        <f t="shared" si="71"/>
        <v>41792.799999999996</v>
      </c>
      <c r="F114" s="92">
        <f t="shared" si="71"/>
        <v>48630.2</v>
      </c>
      <c r="G114" s="30">
        <f t="shared" ref="G114:O115" si="72">F114+G110</f>
        <v>98833.75</v>
      </c>
      <c r="H114" s="30">
        <f t="shared" si="72"/>
        <v>152830.85</v>
      </c>
      <c r="I114" s="30">
        <f t="shared" si="72"/>
        <v>209047.3</v>
      </c>
      <c r="J114" s="30">
        <f t="shared" si="72"/>
        <v>264109.45</v>
      </c>
      <c r="K114" s="30">
        <f t="shared" si="72"/>
        <v>316916.55</v>
      </c>
      <c r="L114" s="30">
        <f t="shared" si="72"/>
        <v>373396.5</v>
      </c>
      <c r="M114" s="30">
        <f t="shared" si="72"/>
        <v>426991.55</v>
      </c>
      <c r="N114" s="30">
        <f t="shared" si="72"/>
        <v>479207.89999999997</v>
      </c>
      <c r="O114" s="168">
        <f t="shared" si="72"/>
        <v>533036.69999999995</v>
      </c>
    </row>
    <row r="115" spans="1:15" ht="15.75" thickBot="1" x14ac:dyDescent="0.3">
      <c r="A115" s="264"/>
      <c r="B115" s="98"/>
      <c r="C115" s="170" t="s">
        <v>22</v>
      </c>
      <c r="D115" s="171">
        <f t="shared" si="71"/>
        <v>52455.199999999997</v>
      </c>
      <c r="E115" s="171">
        <f t="shared" si="71"/>
        <v>48104.9</v>
      </c>
      <c r="F115" s="171">
        <f t="shared" si="71"/>
        <v>61202.549999999996</v>
      </c>
      <c r="G115" s="30">
        <f t="shared" si="72"/>
        <v>128191.04999999999</v>
      </c>
      <c r="H115" s="30">
        <f t="shared" si="72"/>
        <v>198101.84999999998</v>
      </c>
      <c r="I115" s="30">
        <f t="shared" si="72"/>
        <v>270954.5</v>
      </c>
      <c r="J115" s="30">
        <f t="shared" si="72"/>
        <v>336155.45</v>
      </c>
      <c r="K115" s="30">
        <f t="shared" si="72"/>
        <v>400731.65</v>
      </c>
      <c r="L115" s="30">
        <f t="shared" si="72"/>
        <v>466680.60000000003</v>
      </c>
      <c r="M115" s="30">
        <f t="shared" si="72"/>
        <v>519721.45</v>
      </c>
      <c r="N115" s="30">
        <f t="shared" si="72"/>
        <v>566697.55000000005</v>
      </c>
      <c r="O115" s="168">
        <f t="shared" si="72"/>
        <v>614196.4</v>
      </c>
    </row>
    <row r="116" spans="1:15" x14ac:dyDescent="0.25">
      <c r="A116" s="265" t="s">
        <v>15</v>
      </c>
      <c r="B116" s="89" t="s">
        <v>59</v>
      </c>
      <c r="C116" s="14" t="s">
        <v>17</v>
      </c>
      <c r="D116" s="172">
        <v>0</v>
      </c>
      <c r="E116" s="126">
        <v>0</v>
      </c>
      <c r="F116" s="172">
        <v>0</v>
      </c>
      <c r="G116" s="126">
        <v>0</v>
      </c>
      <c r="H116" s="172">
        <v>0</v>
      </c>
      <c r="I116" s="126">
        <v>0</v>
      </c>
      <c r="J116" s="172">
        <v>0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</row>
    <row r="117" spans="1:15" ht="15.75" thickBot="1" x14ac:dyDescent="0.3">
      <c r="A117" s="263"/>
      <c r="B117" s="91"/>
      <c r="C117" s="42" t="s">
        <v>18</v>
      </c>
      <c r="D117" s="173">
        <v>0</v>
      </c>
      <c r="E117" s="174">
        <v>0</v>
      </c>
      <c r="F117" s="173">
        <v>0</v>
      </c>
      <c r="G117" s="174">
        <v>0</v>
      </c>
      <c r="H117" s="173">
        <v>0</v>
      </c>
      <c r="I117" s="174">
        <v>0</v>
      </c>
      <c r="J117" s="173">
        <v>0</v>
      </c>
      <c r="K117" s="174">
        <v>0</v>
      </c>
      <c r="L117" s="174">
        <v>0</v>
      </c>
      <c r="M117" s="174">
        <v>0</v>
      </c>
      <c r="N117" s="174">
        <v>0</v>
      </c>
      <c r="O117" s="174">
        <v>0</v>
      </c>
    </row>
    <row r="118" spans="1:15" x14ac:dyDescent="0.25">
      <c r="A118" s="264"/>
      <c r="B118" s="91"/>
      <c r="C118" s="17" t="s">
        <v>19</v>
      </c>
      <c r="D118" s="103"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  <c r="J118" s="103">
        <v>0</v>
      </c>
      <c r="K118" s="103">
        <v>0</v>
      </c>
      <c r="L118" s="103">
        <v>0</v>
      </c>
      <c r="M118" s="103">
        <v>0</v>
      </c>
      <c r="N118" s="103">
        <v>0</v>
      </c>
      <c r="O118" s="103">
        <v>0</v>
      </c>
    </row>
    <row r="119" spans="1:15" x14ac:dyDescent="0.25">
      <c r="A119" s="264"/>
      <c r="B119" s="91"/>
      <c r="C119" s="17" t="s">
        <v>20</v>
      </c>
      <c r="D119" s="103">
        <v>0</v>
      </c>
      <c r="E119" s="103">
        <v>0</v>
      </c>
      <c r="F119" s="103">
        <v>0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</row>
    <row r="120" spans="1:15" x14ac:dyDescent="0.25">
      <c r="A120" s="264"/>
      <c r="B120" s="91"/>
      <c r="C120" s="17" t="s">
        <v>21</v>
      </c>
      <c r="D120" s="102">
        <v>0</v>
      </c>
      <c r="E120" s="90">
        <v>0</v>
      </c>
      <c r="F120" s="102">
        <v>0</v>
      </c>
      <c r="G120" s="90">
        <v>0</v>
      </c>
      <c r="H120" s="102">
        <v>0</v>
      </c>
      <c r="I120" s="90">
        <v>0</v>
      </c>
      <c r="J120" s="102">
        <v>0</v>
      </c>
      <c r="K120" s="90">
        <v>0</v>
      </c>
      <c r="L120" s="90">
        <v>0</v>
      </c>
      <c r="M120" s="90">
        <v>0</v>
      </c>
      <c r="N120" s="90">
        <v>0</v>
      </c>
      <c r="O120" s="90">
        <v>0</v>
      </c>
    </row>
    <row r="121" spans="1:15" ht="15.75" thickBot="1" x14ac:dyDescent="0.3">
      <c r="A121" s="264"/>
      <c r="B121" s="91"/>
      <c r="C121" s="125" t="s">
        <v>22</v>
      </c>
      <c r="D121" s="175">
        <f t="shared" ref="D121:O121" si="73">D117</f>
        <v>0</v>
      </c>
      <c r="E121" s="176">
        <f t="shared" si="73"/>
        <v>0</v>
      </c>
      <c r="F121" s="175">
        <f t="shared" si="73"/>
        <v>0</v>
      </c>
      <c r="G121" s="176">
        <f t="shared" si="73"/>
        <v>0</v>
      </c>
      <c r="H121" s="175">
        <f t="shared" si="73"/>
        <v>0</v>
      </c>
      <c r="I121" s="176">
        <f t="shared" si="73"/>
        <v>0</v>
      </c>
      <c r="J121" s="175">
        <f t="shared" si="73"/>
        <v>0</v>
      </c>
      <c r="K121" s="176">
        <f t="shared" si="73"/>
        <v>0</v>
      </c>
      <c r="L121" s="176">
        <f t="shared" si="73"/>
        <v>0</v>
      </c>
      <c r="M121" s="176">
        <f t="shared" si="73"/>
        <v>0</v>
      </c>
      <c r="N121" s="176">
        <f t="shared" si="73"/>
        <v>0</v>
      </c>
      <c r="O121" s="176">
        <f t="shared" si="73"/>
        <v>0</v>
      </c>
    </row>
    <row r="122" spans="1:15" x14ac:dyDescent="0.25">
      <c r="A122" s="265" t="s">
        <v>15</v>
      </c>
      <c r="B122" s="89" t="s">
        <v>60</v>
      </c>
      <c r="C122" s="41" t="s">
        <v>17</v>
      </c>
      <c r="D122" s="177">
        <v>0</v>
      </c>
      <c r="E122" s="177">
        <v>0</v>
      </c>
      <c r="F122" s="177">
        <v>0</v>
      </c>
      <c r="G122" s="177">
        <v>0</v>
      </c>
      <c r="H122" s="177">
        <v>0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</row>
    <row r="123" spans="1:15" ht="15.75" thickBot="1" x14ac:dyDescent="0.3">
      <c r="A123" s="263"/>
      <c r="B123" s="91"/>
      <c r="C123" s="42" t="s">
        <v>18</v>
      </c>
      <c r="D123" s="178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</row>
    <row r="124" spans="1:15" x14ac:dyDescent="0.25">
      <c r="A124" s="264"/>
      <c r="B124" s="91"/>
      <c r="C124" s="17" t="s">
        <v>19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</row>
    <row r="125" spans="1:15" x14ac:dyDescent="0.25">
      <c r="A125" s="264"/>
      <c r="B125" s="91"/>
      <c r="C125" s="17" t="s">
        <v>20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</row>
    <row r="126" spans="1:15" x14ac:dyDescent="0.25">
      <c r="A126" s="264"/>
      <c r="B126" s="91"/>
      <c r="C126" s="17" t="s">
        <v>21</v>
      </c>
      <c r="D126" s="102">
        <f t="shared" ref="D126:O127" si="74">D122</f>
        <v>0</v>
      </c>
      <c r="E126" s="102">
        <f t="shared" si="74"/>
        <v>0</v>
      </c>
      <c r="F126" s="102">
        <f t="shared" si="74"/>
        <v>0</v>
      </c>
      <c r="G126" s="102">
        <f t="shared" si="74"/>
        <v>0</v>
      </c>
      <c r="H126" s="102">
        <f t="shared" si="74"/>
        <v>0</v>
      </c>
      <c r="I126" s="102">
        <f t="shared" si="74"/>
        <v>0</v>
      </c>
      <c r="J126" s="102">
        <f t="shared" si="74"/>
        <v>0</v>
      </c>
      <c r="K126" s="102">
        <f t="shared" si="74"/>
        <v>0</v>
      </c>
      <c r="L126" s="102">
        <f t="shared" si="74"/>
        <v>0</v>
      </c>
      <c r="M126" s="102">
        <f t="shared" si="74"/>
        <v>0</v>
      </c>
      <c r="N126" s="102">
        <f t="shared" si="74"/>
        <v>0</v>
      </c>
      <c r="O126" s="102">
        <f t="shared" si="74"/>
        <v>0</v>
      </c>
    </row>
    <row r="127" spans="1:15" ht="15.75" thickBot="1" x14ac:dyDescent="0.3">
      <c r="A127" s="264"/>
      <c r="B127" s="98"/>
      <c r="C127" s="125" t="s">
        <v>22</v>
      </c>
      <c r="D127" s="102">
        <f t="shared" si="74"/>
        <v>0</v>
      </c>
      <c r="E127" s="102">
        <f t="shared" si="74"/>
        <v>0</v>
      </c>
      <c r="F127" s="102">
        <f t="shared" si="74"/>
        <v>0</v>
      </c>
      <c r="G127" s="102">
        <f t="shared" si="74"/>
        <v>0</v>
      </c>
      <c r="H127" s="102">
        <f t="shared" si="74"/>
        <v>0</v>
      </c>
      <c r="I127" s="102">
        <f t="shared" si="74"/>
        <v>0</v>
      </c>
      <c r="J127" s="102">
        <f t="shared" si="74"/>
        <v>0</v>
      </c>
      <c r="K127" s="102">
        <f t="shared" si="74"/>
        <v>0</v>
      </c>
      <c r="L127" s="102">
        <f t="shared" si="74"/>
        <v>0</v>
      </c>
      <c r="M127" s="102">
        <f t="shared" si="74"/>
        <v>0</v>
      </c>
      <c r="N127" s="102">
        <f t="shared" si="74"/>
        <v>0</v>
      </c>
      <c r="O127" s="102">
        <f t="shared" si="74"/>
        <v>0</v>
      </c>
    </row>
    <row r="128" spans="1:15" x14ac:dyDescent="0.25">
      <c r="A128" s="266" t="s">
        <v>35</v>
      </c>
      <c r="B128" s="89" t="s">
        <v>61</v>
      </c>
      <c r="C128" s="42" t="s">
        <v>17</v>
      </c>
      <c r="D128" s="172">
        <v>0</v>
      </c>
      <c r="E128" s="172">
        <v>0</v>
      </c>
      <c r="F128" s="172">
        <v>0</v>
      </c>
      <c r="G128" s="172">
        <v>0</v>
      </c>
      <c r="H128" s="172">
        <v>0</v>
      </c>
      <c r="I128" s="172">
        <v>0</v>
      </c>
      <c r="J128" s="172">
        <v>0</v>
      </c>
      <c r="K128" s="172">
        <v>0</v>
      </c>
      <c r="L128" s="172">
        <v>0</v>
      </c>
      <c r="M128" s="172">
        <v>0</v>
      </c>
      <c r="N128" s="172">
        <v>0</v>
      </c>
      <c r="O128" s="172">
        <v>0</v>
      </c>
    </row>
    <row r="129" spans="1:15" ht="15.75" thickBot="1" x14ac:dyDescent="0.3">
      <c r="A129" s="267"/>
      <c r="B129" s="91"/>
      <c r="C129" s="42" t="s">
        <v>18</v>
      </c>
      <c r="D129" s="173">
        <v>0</v>
      </c>
      <c r="E129" s="173">
        <v>0</v>
      </c>
      <c r="F129" s="173">
        <v>0</v>
      </c>
      <c r="G129" s="173">
        <v>0</v>
      </c>
      <c r="H129" s="173">
        <v>0</v>
      </c>
      <c r="I129" s="173">
        <v>0</v>
      </c>
      <c r="J129" s="173">
        <v>0</v>
      </c>
      <c r="K129" s="173">
        <v>0</v>
      </c>
      <c r="L129" s="173">
        <v>0</v>
      </c>
      <c r="M129" s="173">
        <v>0</v>
      </c>
      <c r="N129" s="173">
        <v>0</v>
      </c>
      <c r="O129" s="173">
        <v>0</v>
      </c>
    </row>
    <row r="130" spans="1:15" x14ac:dyDescent="0.25">
      <c r="A130" s="264"/>
      <c r="B130" s="91"/>
      <c r="C130" s="17" t="s">
        <v>19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</row>
    <row r="131" spans="1:15" x14ac:dyDescent="0.25">
      <c r="A131" s="264"/>
      <c r="B131" s="91"/>
      <c r="C131" s="17" t="s">
        <v>20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</row>
    <row r="132" spans="1:15" x14ac:dyDescent="0.25">
      <c r="A132" s="264"/>
      <c r="B132" s="91"/>
      <c r="C132" s="17" t="s">
        <v>21</v>
      </c>
      <c r="D132" s="102">
        <f t="shared" ref="D132:O133" si="75">D128</f>
        <v>0</v>
      </c>
      <c r="E132" s="102">
        <f t="shared" si="75"/>
        <v>0</v>
      </c>
      <c r="F132" s="102">
        <f t="shared" si="75"/>
        <v>0</v>
      </c>
      <c r="G132" s="102">
        <f t="shared" si="75"/>
        <v>0</v>
      </c>
      <c r="H132" s="102">
        <f t="shared" si="75"/>
        <v>0</v>
      </c>
      <c r="I132" s="102">
        <f t="shared" si="75"/>
        <v>0</v>
      </c>
      <c r="J132" s="102">
        <f t="shared" si="75"/>
        <v>0</v>
      </c>
      <c r="K132" s="102">
        <f t="shared" si="75"/>
        <v>0</v>
      </c>
      <c r="L132" s="102">
        <f t="shared" si="75"/>
        <v>0</v>
      </c>
      <c r="M132" s="102">
        <f t="shared" si="75"/>
        <v>0</v>
      </c>
      <c r="N132" s="102">
        <f t="shared" si="75"/>
        <v>0</v>
      </c>
      <c r="O132" s="102">
        <f t="shared" si="75"/>
        <v>0</v>
      </c>
    </row>
    <row r="133" spans="1:15" ht="15.75" thickBot="1" x14ac:dyDescent="0.3">
      <c r="A133" s="264"/>
      <c r="B133" s="91"/>
      <c r="C133" s="125" t="s">
        <v>22</v>
      </c>
      <c r="D133" s="175">
        <f t="shared" si="75"/>
        <v>0</v>
      </c>
      <c r="E133" s="175">
        <f t="shared" si="75"/>
        <v>0</v>
      </c>
      <c r="F133" s="175">
        <f t="shared" si="75"/>
        <v>0</v>
      </c>
      <c r="G133" s="175">
        <f t="shared" si="75"/>
        <v>0</v>
      </c>
      <c r="H133" s="175">
        <f t="shared" si="75"/>
        <v>0</v>
      </c>
      <c r="I133" s="175">
        <f t="shared" si="75"/>
        <v>0</v>
      </c>
      <c r="J133" s="175">
        <f t="shared" si="75"/>
        <v>0</v>
      </c>
      <c r="K133" s="175">
        <f t="shared" si="75"/>
        <v>0</v>
      </c>
      <c r="L133" s="175">
        <f t="shared" si="75"/>
        <v>0</v>
      </c>
      <c r="M133" s="175">
        <f t="shared" si="75"/>
        <v>0</v>
      </c>
      <c r="N133" s="175">
        <f t="shared" si="75"/>
        <v>0</v>
      </c>
      <c r="O133" s="175">
        <f t="shared" si="75"/>
        <v>0</v>
      </c>
    </row>
    <row r="134" spans="1:15" x14ac:dyDescent="0.25">
      <c r="A134" s="266" t="s">
        <v>35</v>
      </c>
      <c r="B134" s="89" t="s">
        <v>62</v>
      </c>
      <c r="C134" s="42" t="s">
        <v>17</v>
      </c>
      <c r="D134" s="179">
        <v>0</v>
      </c>
      <c r="E134" s="179">
        <v>0</v>
      </c>
      <c r="F134" s="179">
        <v>0</v>
      </c>
      <c r="G134" s="179">
        <v>0</v>
      </c>
      <c r="H134" s="179">
        <v>0</v>
      </c>
      <c r="I134" s="179">
        <v>0</v>
      </c>
      <c r="J134" s="179">
        <v>0</v>
      </c>
      <c r="K134" s="179">
        <v>0</v>
      </c>
      <c r="L134" s="179">
        <v>0</v>
      </c>
      <c r="M134" s="179">
        <v>0</v>
      </c>
      <c r="N134" s="179">
        <v>0</v>
      </c>
      <c r="O134" s="179">
        <v>0</v>
      </c>
    </row>
    <row r="135" spans="1:15" ht="15.75" thickBot="1" x14ac:dyDescent="0.3">
      <c r="A135" s="267"/>
      <c r="B135" s="91"/>
      <c r="C135" s="42" t="s">
        <v>18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</row>
    <row r="136" spans="1:15" x14ac:dyDescent="0.25">
      <c r="A136" s="264"/>
      <c r="B136" s="91"/>
      <c r="C136" s="17" t="s">
        <v>19</v>
      </c>
      <c r="D136" s="180">
        <v>0</v>
      </c>
      <c r="E136" s="180">
        <v>0</v>
      </c>
      <c r="F136" s="180">
        <v>0</v>
      </c>
      <c r="G136" s="180">
        <v>0</v>
      </c>
      <c r="H136" s="180">
        <v>0</v>
      </c>
      <c r="I136" s="180">
        <v>0</v>
      </c>
      <c r="J136" s="180">
        <v>0</v>
      </c>
      <c r="K136" s="180">
        <v>0</v>
      </c>
      <c r="L136" s="180">
        <v>0</v>
      </c>
      <c r="M136" s="180">
        <v>0</v>
      </c>
      <c r="N136" s="180">
        <v>0</v>
      </c>
      <c r="O136" s="180">
        <v>0</v>
      </c>
    </row>
    <row r="137" spans="1:15" x14ac:dyDescent="0.25">
      <c r="A137" s="264"/>
      <c r="B137" s="91"/>
      <c r="C137" s="17" t="s">
        <v>20</v>
      </c>
      <c r="D137" s="180">
        <v>0</v>
      </c>
      <c r="E137" s="180">
        <v>0</v>
      </c>
      <c r="F137" s="180">
        <v>0</v>
      </c>
      <c r="G137" s="180">
        <v>0</v>
      </c>
      <c r="H137" s="180">
        <v>0</v>
      </c>
      <c r="I137" s="180">
        <v>0</v>
      </c>
      <c r="J137" s="180">
        <v>0</v>
      </c>
      <c r="K137" s="180">
        <v>0</v>
      </c>
      <c r="L137" s="180">
        <v>0</v>
      </c>
      <c r="M137" s="180">
        <v>0</v>
      </c>
      <c r="N137" s="180">
        <v>0</v>
      </c>
      <c r="O137" s="180">
        <v>0</v>
      </c>
    </row>
    <row r="138" spans="1:15" x14ac:dyDescent="0.25">
      <c r="A138" s="264"/>
      <c r="B138" s="91"/>
      <c r="C138" s="17" t="s">
        <v>21</v>
      </c>
      <c r="D138" s="102">
        <f t="shared" ref="D138:O139" si="76">D134</f>
        <v>0</v>
      </c>
      <c r="E138" s="102">
        <f t="shared" si="76"/>
        <v>0</v>
      </c>
      <c r="F138" s="102">
        <f t="shared" si="76"/>
        <v>0</v>
      </c>
      <c r="G138" s="102">
        <f t="shared" si="76"/>
        <v>0</v>
      </c>
      <c r="H138" s="102">
        <f t="shared" si="76"/>
        <v>0</v>
      </c>
      <c r="I138" s="102">
        <f t="shared" si="76"/>
        <v>0</v>
      </c>
      <c r="J138" s="102">
        <f t="shared" si="76"/>
        <v>0</v>
      </c>
      <c r="K138" s="102">
        <f t="shared" si="76"/>
        <v>0</v>
      </c>
      <c r="L138" s="102">
        <f t="shared" si="76"/>
        <v>0</v>
      </c>
      <c r="M138" s="102">
        <f t="shared" si="76"/>
        <v>0</v>
      </c>
      <c r="N138" s="102">
        <f t="shared" si="76"/>
        <v>0</v>
      </c>
      <c r="O138" s="102">
        <f t="shared" si="76"/>
        <v>0</v>
      </c>
    </row>
    <row r="139" spans="1:15" ht="15.75" thickBot="1" x14ac:dyDescent="0.3">
      <c r="A139" s="264"/>
      <c r="B139" s="98"/>
      <c r="C139" s="125" t="s">
        <v>22</v>
      </c>
      <c r="D139" s="102">
        <f t="shared" si="76"/>
        <v>0</v>
      </c>
      <c r="E139" s="102">
        <f t="shared" si="76"/>
        <v>0</v>
      </c>
      <c r="F139" s="102">
        <f t="shared" si="76"/>
        <v>0</v>
      </c>
      <c r="G139" s="102">
        <f t="shared" si="76"/>
        <v>0</v>
      </c>
      <c r="H139" s="102">
        <f t="shared" si="76"/>
        <v>0</v>
      </c>
      <c r="I139" s="102">
        <f t="shared" si="76"/>
        <v>0</v>
      </c>
      <c r="J139" s="102">
        <f t="shared" si="76"/>
        <v>0</v>
      </c>
      <c r="K139" s="102">
        <f t="shared" si="76"/>
        <v>0</v>
      </c>
      <c r="L139" s="102">
        <f t="shared" si="76"/>
        <v>0</v>
      </c>
      <c r="M139" s="102">
        <f t="shared" si="76"/>
        <v>0</v>
      </c>
      <c r="N139" s="102">
        <f t="shared" si="76"/>
        <v>0</v>
      </c>
      <c r="O139" s="102">
        <f t="shared" si="76"/>
        <v>0</v>
      </c>
    </row>
    <row r="140" spans="1:15" x14ac:dyDescent="0.25">
      <c r="A140" s="266" t="s">
        <v>35</v>
      </c>
      <c r="B140" s="89" t="s">
        <v>63</v>
      </c>
      <c r="C140" s="42" t="s">
        <v>17</v>
      </c>
      <c r="D140" s="101">
        <v>0</v>
      </c>
      <c r="E140" s="77">
        <v>0</v>
      </c>
      <c r="F140" s="101">
        <v>0</v>
      </c>
      <c r="G140" s="77">
        <v>0</v>
      </c>
      <c r="H140" s="101">
        <v>0</v>
      </c>
      <c r="I140" s="77">
        <v>0</v>
      </c>
      <c r="J140" s="101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</row>
    <row r="141" spans="1:15" ht="15.75" thickBot="1" x14ac:dyDescent="0.3">
      <c r="A141" s="267"/>
      <c r="B141" s="91"/>
      <c r="C141" s="42" t="s">
        <v>18</v>
      </c>
      <c r="D141" s="102">
        <v>0</v>
      </c>
      <c r="E141" s="102">
        <v>0</v>
      </c>
      <c r="F141" s="102">
        <v>0</v>
      </c>
      <c r="G141" s="102">
        <v>0</v>
      </c>
      <c r="H141" s="102">
        <v>0</v>
      </c>
      <c r="I141" s="102">
        <v>0</v>
      </c>
      <c r="J141" s="102">
        <v>0</v>
      </c>
      <c r="K141" s="102">
        <v>0</v>
      </c>
      <c r="L141" s="102">
        <v>0</v>
      </c>
      <c r="M141" s="102">
        <v>0</v>
      </c>
      <c r="N141" s="102">
        <v>0</v>
      </c>
      <c r="O141" s="102">
        <v>0</v>
      </c>
    </row>
    <row r="142" spans="1:15" x14ac:dyDescent="0.25">
      <c r="A142" s="264"/>
      <c r="B142" s="91"/>
      <c r="C142" s="17" t="s">
        <v>19</v>
      </c>
      <c r="D142" s="103">
        <v>0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3">
        <v>0</v>
      </c>
    </row>
    <row r="143" spans="1:15" x14ac:dyDescent="0.25">
      <c r="A143" s="264"/>
      <c r="B143" s="91"/>
      <c r="C143" s="17" t="s">
        <v>20</v>
      </c>
      <c r="D143" s="103">
        <v>0</v>
      </c>
      <c r="E143" s="103">
        <v>0</v>
      </c>
      <c r="F143" s="103">
        <v>0</v>
      </c>
      <c r="G143" s="103">
        <v>0</v>
      </c>
      <c r="H143" s="103">
        <v>0</v>
      </c>
      <c r="I143" s="103">
        <v>0</v>
      </c>
      <c r="J143" s="103">
        <v>0</v>
      </c>
      <c r="K143" s="103">
        <v>0</v>
      </c>
      <c r="L143" s="103">
        <v>0</v>
      </c>
      <c r="M143" s="103">
        <v>0</v>
      </c>
      <c r="N143" s="103">
        <v>0</v>
      </c>
      <c r="O143" s="103">
        <v>0</v>
      </c>
    </row>
    <row r="144" spans="1:15" x14ac:dyDescent="0.25">
      <c r="A144" s="264"/>
      <c r="B144" s="91"/>
      <c r="C144" s="17" t="s">
        <v>21</v>
      </c>
      <c r="D144" s="102">
        <f t="shared" ref="D144:O145" si="77">D140</f>
        <v>0</v>
      </c>
      <c r="E144" s="102">
        <f t="shared" si="77"/>
        <v>0</v>
      </c>
      <c r="F144" s="102">
        <f t="shared" si="77"/>
        <v>0</v>
      </c>
      <c r="G144" s="102">
        <f t="shared" si="77"/>
        <v>0</v>
      </c>
      <c r="H144" s="102">
        <f t="shared" si="77"/>
        <v>0</v>
      </c>
      <c r="I144" s="102">
        <f t="shared" si="77"/>
        <v>0</v>
      </c>
      <c r="J144" s="102">
        <f t="shared" si="77"/>
        <v>0</v>
      </c>
      <c r="K144" s="102">
        <f t="shared" si="77"/>
        <v>0</v>
      </c>
      <c r="L144" s="102">
        <f t="shared" si="77"/>
        <v>0</v>
      </c>
      <c r="M144" s="102">
        <f t="shared" si="77"/>
        <v>0</v>
      </c>
      <c r="N144" s="102">
        <f t="shared" si="77"/>
        <v>0</v>
      </c>
      <c r="O144" s="102">
        <f t="shared" si="77"/>
        <v>0</v>
      </c>
    </row>
    <row r="145" spans="1:16" ht="15.75" thickBot="1" x14ac:dyDescent="0.3">
      <c r="A145" s="264"/>
      <c r="B145" s="98"/>
      <c r="C145" s="125" t="s">
        <v>22</v>
      </c>
      <c r="D145" s="175">
        <f t="shared" si="77"/>
        <v>0</v>
      </c>
      <c r="E145" s="175">
        <f t="shared" si="77"/>
        <v>0</v>
      </c>
      <c r="F145" s="175">
        <f t="shared" si="77"/>
        <v>0</v>
      </c>
      <c r="G145" s="175">
        <f t="shared" si="77"/>
        <v>0</v>
      </c>
      <c r="H145" s="175">
        <f t="shared" si="77"/>
        <v>0</v>
      </c>
      <c r="I145" s="175">
        <f t="shared" si="77"/>
        <v>0</v>
      </c>
      <c r="J145" s="175">
        <f t="shared" si="77"/>
        <v>0</v>
      </c>
      <c r="K145" s="175">
        <f t="shared" si="77"/>
        <v>0</v>
      </c>
      <c r="L145" s="175">
        <f t="shared" si="77"/>
        <v>0</v>
      </c>
      <c r="M145" s="175">
        <f t="shared" si="77"/>
        <v>0</v>
      </c>
      <c r="N145" s="175">
        <f t="shared" si="77"/>
        <v>0</v>
      </c>
      <c r="O145" s="175">
        <f t="shared" si="77"/>
        <v>0</v>
      </c>
    </row>
    <row r="146" spans="1:16" x14ac:dyDescent="0.25">
      <c r="A146" s="266" t="s">
        <v>35</v>
      </c>
      <c r="B146" s="89" t="s">
        <v>64</v>
      </c>
      <c r="C146" s="42" t="s">
        <v>17</v>
      </c>
      <c r="D146" s="181">
        <v>0</v>
      </c>
      <c r="E146" s="177">
        <v>0</v>
      </c>
      <c r="F146" s="181">
        <v>0</v>
      </c>
      <c r="G146" s="177">
        <v>0</v>
      </c>
      <c r="H146" s="181">
        <v>0</v>
      </c>
      <c r="I146" s="177">
        <v>0</v>
      </c>
      <c r="J146" s="181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v>0</v>
      </c>
    </row>
    <row r="147" spans="1:16" ht="15.75" thickBot="1" x14ac:dyDescent="0.3">
      <c r="A147" s="267"/>
      <c r="B147" s="91"/>
      <c r="C147" s="42" t="s">
        <v>18</v>
      </c>
      <c r="D147" s="178">
        <v>0</v>
      </c>
      <c r="E147" s="178">
        <v>0</v>
      </c>
      <c r="F147" s="178">
        <v>0</v>
      </c>
      <c r="G147" s="178">
        <v>0</v>
      </c>
      <c r="H147" s="178">
        <v>0</v>
      </c>
      <c r="I147" s="178">
        <v>0</v>
      </c>
      <c r="J147" s="178">
        <v>0</v>
      </c>
      <c r="K147" s="178">
        <v>0</v>
      </c>
      <c r="L147" s="178">
        <v>0</v>
      </c>
      <c r="M147" s="178">
        <v>0</v>
      </c>
      <c r="N147" s="178">
        <v>0</v>
      </c>
      <c r="O147" s="178">
        <v>0</v>
      </c>
    </row>
    <row r="148" spans="1:16" x14ac:dyDescent="0.25">
      <c r="A148" s="264"/>
      <c r="B148" s="91"/>
      <c r="C148" s="17" t="s">
        <v>19</v>
      </c>
      <c r="D148" s="103">
        <v>0</v>
      </c>
      <c r="E148" s="103">
        <v>0</v>
      </c>
      <c r="F148" s="103">
        <v>0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</row>
    <row r="149" spans="1:16" x14ac:dyDescent="0.25">
      <c r="A149" s="264"/>
      <c r="B149" s="91"/>
      <c r="C149" s="17" t="s">
        <v>20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>
        <v>0</v>
      </c>
      <c r="O149" s="103">
        <v>0</v>
      </c>
    </row>
    <row r="150" spans="1:16" x14ac:dyDescent="0.25">
      <c r="A150" s="264"/>
      <c r="B150" s="91"/>
      <c r="C150" s="17" t="s">
        <v>21</v>
      </c>
      <c r="D150" s="102">
        <f t="shared" ref="D150:O151" si="78">D146</f>
        <v>0</v>
      </c>
      <c r="E150" s="102">
        <f t="shared" si="78"/>
        <v>0</v>
      </c>
      <c r="F150" s="102">
        <f t="shared" si="78"/>
        <v>0</v>
      </c>
      <c r="G150" s="102">
        <f t="shared" si="78"/>
        <v>0</v>
      </c>
      <c r="H150" s="102">
        <f t="shared" si="78"/>
        <v>0</v>
      </c>
      <c r="I150" s="102">
        <f t="shared" si="78"/>
        <v>0</v>
      </c>
      <c r="J150" s="102">
        <f t="shared" si="78"/>
        <v>0</v>
      </c>
      <c r="K150" s="102">
        <f t="shared" si="78"/>
        <v>0</v>
      </c>
      <c r="L150" s="102">
        <f t="shared" si="78"/>
        <v>0</v>
      </c>
      <c r="M150" s="102">
        <f t="shared" si="78"/>
        <v>0</v>
      </c>
      <c r="N150" s="102">
        <f t="shared" si="78"/>
        <v>0</v>
      </c>
      <c r="O150" s="102">
        <f t="shared" si="78"/>
        <v>0</v>
      </c>
    </row>
    <row r="151" spans="1:16" ht="15.75" thickBot="1" x14ac:dyDescent="0.3">
      <c r="A151" s="264"/>
      <c r="B151" s="98"/>
      <c r="C151" s="125" t="s">
        <v>22</v>
      </c>
      <c r="D151" s="175">
        <f t="shared" si="78"/>
        <v>0</v>
      </c>
      <c r="E151" s="175">
        <f t="shared" si="78"/>
        <v>0</v>
      </c>
      <c r="F151" s="175">
        <f t="shared" si="78"/>
        <v>0</v>
      </c>
      <c r="G151" s="175">
        <f t="shared" si="78"/>
        <v>0</v>
      </c>
      <c r="H151" s="175">
        <f t="shared" si="78"/>
        <v>0</v>
      </c>
      <c r="I151" s="175">
        <f t="shared" si="78"/>
        <v>0</v>
      </c>
      <c r="J151" s="175">
        <f t="shared" si="78"/>
        <v>0</v>
      </c>
      <c r="K151" s="175">
        <f t="shared" si="78"/>
        <v>0</v>
      </c>
      <c r="L151" s="175">
        <f t="shared" si="78"/>
        <v>0</v>
      </c>
      <c r="M151" s="175">
        <f t="shared" si="78"/>
        <v>0</v>
      </c>
      <c r="N151" s="175">
        <f t="shared" si="78"/>
        <v>0</v>
      </c>
      <c r="O151" s="175">
        <f t="shared" si="78"/>
        <v>0</v>
      </c>
    </row>
    <row r="152" spans="1:16" ht="26.25" customHeight="1" x14ac:dyDescent="0.25">
      <c r="A152" s="264"/>
      <c r="B152" s="131" t="s">
        <v>65</v>
      </c>
      <c r="C152" s="182" t="s">
        <v>66</v>
      </c>
      <c r="D152" s="183">
        <f>D110/(D25+D13)</f>
        <v>1.4224558981438871</v>
      </c>
      <c r="E152" s="183">
        <f>E110/(E25+E13)</f>
        <v>1.4121574590302415</v>
      </c>
      <c r="F152" s="183">
        <f>F110/(F25+F13)</f>
        <v>1.6489844359296055</v>
      </c>
      <c r="G152" s="183">
        <f t="shared" ref="G152" si="79">G110/(G25+G13)</f>
        <v>1.336124713897908</v>
      </c>
      <c r="H152" s="183">
        <f>H110/(H25+H13)</f>
        <v>1.4534885598923284</v>
      </c>
      <c r="I152" s="183">
        <f t="shared" ref="I152" si="80">I110/(I25+I13)</f>
        <v>1.4271756791063721</v>
      </c>
      <c r="J152" s="183">
        <f>J110/(J25+J13)</f>
        <v>1.5822911577918906</v>
      </c>
      <c r="K152" s="183">
        <f t="shared" ref="K152:O152" si="81">K110/(K25+K13)</f>
        <v>1.5428041369638892</v>
      </c>
      <c r="L152" s="183">
        <f t="shared" si="81"/>
        <v>1.5835795996186843</v>
      </c>
      <c r="M152" s="183">
        <f t="shared" si="81"/>
        <v>1.6578523261568918</v>
      </c>
      <c r="N152" s="183">
        <f t="shared" si="81"/>
        <v>1.6609838725069186</v>
      </c>
      <c r="O152" s="183">
        <f t="shared" si="81"/>
        <v>1.8116855142703283</v>
      </c>
    </row>
    <row r="153" spans="1:16" ht="26.25" customHeight="1" x14ac:dyDescent="0.25">
      <c r="A153" s="264"/>
      <c r="B153" s="132"/>
      <c r="C153" s="56" t="s">
        <v>67</v>
      </c>
      <c r="D153" s="184">
        <f>+D116/D110</f>
        <v>0</v>
      </c>
      <c r="E153" s="184">
        <f>+E116/E110</f>
        <v>0</v>
      </c>
      <c r="F153" s="184">
        <f>+F116/F110</f>
        <v>0</v>
      </c>
      <c r="G153" s="184">
        <f t="shared" ref="G153" si="82">+G116/G110</f>
        <v>0</v>
      </c>
      <c r="H153" s="184">
        <f>+H116/H110</f>
        <v>0</v>
      </c>
      <c r="I153" s="184">
        <f t="shared" ref="I153" si="83">+I116/I110</f>
        <v>0</v>
      </c>
      <c r="J153" s="184">
        <f>+J116/J110</f>
        <v>0</v>
      </c>
      <c r="K153" s="184">
        <f t="shared" ref="K153:O153" si="84">+K116/K110</f>
        <v>0</v>
      </c>
      <c r="L153" s="184">
        <f t="shared" si="84"/>
        <v>0</v>
      </c>
      <c r="M153" s="184">
        <f t="shared" si="84"/>
        <v>0</v>
      </c>
      <c r="N153" s="184">
        <f t="shared" si="84"/>
        <v>0</v>
      </c>
      <c r="O153" s="184">
        <f t="shared" si="84"/>
        <v>0</v>
      </c>
    </row>
    <row r="154" spans="1:16" ht="27" customHeight="1" thickBot="1" x14ac:dyDescent="0.3">
      <c r="A154" s="268"/>
      <c r="B154" s="185"/>
      <c r="C154" s="186" t="s">
        <v>68</v>
      </c>
      <c r="D154" s="187">
        <v>0</v>
      </c>
      <c r="E154" s="187">
        <v>0</v>
      </c>
      <c r="F154" s="187">
        <v>0</v>
      </c>
      <c r="G154" s="187">
        <v>0</v>
      </c>
      <c r="H154" s="187">
        <v>0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</row>
    <row r="155" spans="1:16" ht="21" customHeight="1" thickTop="1" x14ac:dyDescent="0.25">
      <c r="A155" s="43" t="s">
        <v>35</v>
      </c>
      <c r="B155" s="132" t="s">
        <v>69</v>
      </c>
      <c r="C155" s="26" t="s">
        <v>70</v>
      </c>
      <c r="D155" s="102">
        <f>'[1]PIGOO '!B70</f>
        <v>31150.560000000001</v>
      </c>
      <c r="E155" s="102">
        <f>'[1]PIGOO '!C70</f>
        <v>53082.11</v>
      </c>
      <c r="F155" s="102">
        <f>'[1]PIGOO '!D70</f>
        <v>77626.77</v>
      </c>
      <c r="G155" s="102">
        <f>'[1]PIGOO '!E70</f>
        <v>0</v>
      </c>
      <c r="H155" s="102">
        <f>'[1]PIGOO '!F70</f>
        <v>29200.09</v>
      </c>
      <c r="I155" s="102">
        <f>'[1]PIGOO '!G70</f>
        <v>31307.759999999998</v>
      </c>
      <c r="J155" s="102">
        <f>'[1]PIGOO '!H70</f>
        <v>37555.360000000001</v>
      </c>
      <c r="K155" s="102">
        <f>'[1]PIGOO '!I70</f>
        <v>38352.68</v>
      </c>
      <c r="L155" s="102">
        <f>'[1]PIGOO '!J70</f>
        <v>93571.07</v>
      </c>
      <c r="M155" s="102">
        <f>'[1]PIGOO '!K70</f>
        <v>85789.52</v>
      </c>
      <c r="N155" s="102">
        <f>'[1]PIGOO '!L70</f>
        <v>34688.1</v>
      </c>
      <c r="O155" s="102">
        <f>'[1]PIGOO '!M70</f>
        <v>43744.93</v>
      </c>
      <c r="P155" s="15">
        <v>8</v>
      </c>
    </row>
    <row r="156" spans="1:16" ht="21" customHeight="1" thickBot="1" x14ac:dyDescent="0.3">
      <c r="A156" s="25"/>
      <c r="B156" s="132"/>
      <c r="C156" s="42" t="s">
        <v>71</v>
      </c>
      <c r="D156" s="30">
        <v>19112</v>
      </c>
      <c r="E156" s="30">
        <v>47609.17</v>
      </c>
      <c r="F156" s="30">
        <v>64113.88</v>
      </c>
      <c r="G156" s="30">
        <v>33256.19</v>
      </c>
      <c r="H156" s="30">
        <v>44503.79</v>
      </c>
      <c r="I156" s="30">
        <v>62152.67</v>
      </c>
      <c r="J156" s="30">
        <v>42388.9</v>
      </c>
      <c r="K156" s="32">
        <v>39070.660000000003</v>
      </c>
      <c r="L156" s="30">
        <v>18367.310000000001</v>
      </c>
      <c r="M156" s="30">
        <v>69821.25</v>
      </c>
      <c r="N156" s="30">
        <v>4644.93</v>
      </c>
      <c r="O156" s="30">
        <v>79444.89</v>
      </c>
    </row>
    <row r="157" spans="1:16" ht="21" customHeight="1" x14ac:dyDescent="0.25">
      <c r="B157" s="132"/>
      <c r="C157" s="17" t="s">
        <v>34</v>
      </c>
      <c r="D157" s="188">
        <f>D155</f>
        <v>31150.560000000001</v>
      </c>
      <c r="E157" s="188">
        <f>E155</f>
        <v>53082.11</v>
      </c>
      <c r="F157" s="188">
        <f>F155</f>
        <v>77626.77</v>
      </c>
      <c r="G157" s="188">
        <f t="shared" ref="G157:O157" si="85">F157+G155</f>
        <v>77626.77</v>
      </c>
      <c r="H157" s="188">
        <f t="shared" si="85"/>
        <v>106826.86</v>
      </c>
      <c r="I157" s="188">
        <f t="shared" si="85"/>
        <v>138134.62</v>
      </c>
      <c r="J157" s="188">
        <f t="shared" si="85"/>
        <v>175689.97999999998</v>
      </c>
      <c r="K157" s="188">
        <f t="shared" si="85"/>
        <v>214042.65999999997</v>
      </c>
      <c r="L157" s="188">
        <f t="shared" si="85"/>
        <v>307613.73</v>
      </c>
      <c r="M157" s="188">
        <f t="shared" si="85"/>
        <v>393403.25</v>
      </c>
      <c r="N157" s="188">
        <f t="shared" si="85"/>
        <v>428091.35</v>
      </c>
      <c r="O157" s="188">
        <f t="shared" si="85"/>
        <v>471836.27999999997</v>
      </c>
    </row>
    <row r="158" spans="1:16" ht="21" customHeight="1" x14ac:dyDescent="0.25">
      <c r="B158" s="132"/>
      <c r="C158" s="17" t="s">
        <v>72</v>
      </c>
      <c r="D158" s="189">
        <f t="shared" ref="D158:I159" si="86">D155/D7</f>
        <v>0.57107741947311497</v>
      </c>
      <c r="E158" s="189">
        <f t="shared" si="86"/>
        <v>1.0796068581191018</v>
      </c>
      <c r="F158" s="189">
        <f t="shared" si="86"/>
        <v>1.3568267146752431</v>
      </c>
      <c r="G158" s="190">
        <f t="shared" si="86"/>
        <v>0</v>
      </c>
      <c r="H158" s="190">
        <f t="shared" si="86"/>
        <v>0.45965573151150713</v>
      </c>
      <c r="I158" s="191">
        <f t="shared" si="86"/>
        <v>0.47337738331040113</v>
      </c>
      <c r="J158" s="192">
        <f>J157/J11</f>
        <v>0.42392957107559259</v>
      </c>
      <c r="K158" s="192">
        <f t="shared" ref="K158:O159" si="87">K155/K7</f>
        <v>0.61733702475614072</v>
      </c>
      <c r="L158" s="190">
        <f t="shared" si="87"/>
        <v>1.4082060890634642</v>
      </c>
      <c r="M158" s="190">
        <f t="shared" si="87"/>
        <v>1.3605937861798805</v>
      </c>
      <c r="N158" s="190">
        <f t="shared" si="87"/>
        <v>0.56466767592909117</v>
      </c>
      <c r="O158" s="190">
        <f t="shared" si="87"/>
        <v>0.69076759095502782</v>
      </c>
    </row>
    <row r="159" spans="1:16" ht="21" customHeight="1" thickBot="1" x14ac:dyDescent="0.3">
      <c r="B159" s="132"/>
      <c r="C159" s="17" t="s">
        <v>72</v>
      </c>
      <c r="D159" s="189">
        <f t="shared" si="86"/>
        <v>0.30969665543168268</v>
      </c>
      <c r="E159" s="189">
        <f t="shared" si="86"/>
        <v>0.84124059087535774</v>
      </c>
      <c r="F159" s="189">
        <f t="shared" si="86"/>
        <v>0.89043345416163211</v>
      </c>
      <c r="G159" s="190">
        <f t="shared" si="86"/>
        <v>0.42197931734551458</v>
      </c>
      <c r="H159" s="190">
        <f t="shared" si="86"/>
        <v>0.54109267094640601</v>
      </c>
      <c r="I159" s="191">
        <f t="shared" si="86"/>
        <v>0.72515920148409152</v>
      </c>
      <c r="J159" s="192">
        <f>J156/J8</f>
        <v>0.55260797580403354</v>
      </c>
      <c r="K159" s="192">
        <f t="shared" si="87"/>
        <v>0.5142771020902438</v>
      </c>
      <c r="L159" s="190">
        <f t="shared" si="87"/>
        <v>0.23673179785273307</v>
      </c>
      <c r="M159" s="190">
        <f t="shared" si="87"/>
        <v>1.1189123571737631</v>
      </c>
      <c r="N159" s="190">
        <f t="shared" si="87"/>
        <v>8.4046791879274788E-2</v>
      </c>
      <c r="O159" s="190">
        <f t="shared" si="87"/>
        <v>1.4216798196166855</v>
      </c>
    </row>
    <row r="160" spans="1:16" ht="21" customHeight="1" x14ac:dyDescent="0.25">
      <c r="A160" s="44" t="s">
        <v>73</v>
      </c>
      <c r="B160" s="193"/>
      <c r="C160" s="26" t="s">
        <v>74</v>
      </c>
      <c r="D160" s="30">
        <f>'[1]PIGOO '!B65</f>
        <v>7111</v>
      </c>
      <c r="E160" s="30">
        <f>'[1]PIGOO '!C65</f>
        <v>29900</v>
      </c>
      <c r="F160" s="30">
        <f>'[1]PIGOO '!D65</f>
        <v>13569</v>
      </c>
      <c r="G160" s="30">
        <f>'[1]PIGOO '!E65</f>
        <v>0</v>
      </c>
      <c r="H160" s="30">
        <f>'[1]PIGOO '!F65</f>
        <v>12418</v>
      </c>
      <c r="I160" s="30">
        <f>'[1]PIGOO '!G65</f>
        <v>2159</v>
      </c>
      <c r="J160" s="30">
        <f>'[1]PIGOO '!H65</f>
        <v>16215</v>
      </c>
      <c r="K160" s="30">
        <f>'[1]PIGOO '!I65</f>
        <v>16693</v>
      </c>
      <c r="L160" s="30">
        <f>'[1]PIGOO '!J65</f>
        <v>16280</v>
      </c>
      <c r="M160" s="30">
        <f>'[1]PIGOO '!K65</f>
        <v>18642</v>
      </c>
      <c r="N160" s="30">
        <f>'[1]PIGOO '!L65</f>
        <v>14535</v>
      </c>
      <c r="O160" s="30">
        <f>'[1]PIGOO '!M65</f>
        <v>18627</v>
      </c>
      <c r="P160" s="15">
        <v>9</v>
      </c>
    </row>
    <row r="161" spans="1:16" ht="21" customHeight="1" x14ac:dyDescent="0.25">
      <c r="A161" s="45"/>
      <c r="B161" s="193"/>
      <c r="C161" s="56" t="s">
        <v>75</v>
      </c>
      <c r="D161" s="194">
        <f>+D160/D7</f>
        <v>0.13036463966854273</v>
      </c>
      <c r="E161" s="194">
        <f>+E160/E7</f>
        <v>0.60811910185486495</v>
      </c>
      <c r="F161" s="194">
        <f t="shared" ref="F161:O161" si="88">+F160/F7</f>
        <v>0.23717052366636371</v>
      </c>
      <c r="G161" s="194">
        <f t="shared" si="88"/>
        <v>0</v>
      </c>
      <c r="H161" s="194">
        <f t="shared" si="88"/>
        <v>0.1954790164656991</v>
      </c>
      <c r="I161" s="194">
        <f t="shared" si="88"/>
        <v>3.2644359435716773E-2</v>
      </c>
      <c r="J161" s="195">
        <f t="shared" si="88"/>
        <v>0.25031260130597877</v>
      </c>
      <c r="K161" s="195">
        <f t="shared" si="88"/>
        <v>0.26869587612271834</v>
      </c>
      <c r="L161" s="195">
        <f t="shared" si="88"/>
        <v>0.24500729905037097</v>
      </c>
      <c r="M161" s="195">
        <f t="shared" si="88"/>
        <v>0.29565603539879148</v>
      </c>
      <c r="N161" s="195">
        <f t="shared" si="88"/>
        <v>0.23660692484250623</v>
      </c>
      <c r="O161" s="195">
        <f t="shared" si="88"/>
        <v>0.29413529560384033</v>
      </c>
    </row>
    <row r="162" spans="1:16" ht="21" customHeight="1" thickBot="1" x14ac:dyDescent="0.3">
      <c r="A162" s="46"/>
      <c r="B162" s="196"/>
      <c r="C162" s="197" t="s">
        <v>76</v>
      </c>
      <c r="D162" s="198">
        <f>D155/D160</f>
        <v>4.3806159471241743</v>
      </c>
      <c r="E162" s="198">
        <f>E155/E160</f>
        <v>1.7753214046822743</v>
      </c>
      <c r="F162" s="198">
        <f t="shared" ref="F162:I162" si="89">F155/F160</f>
        <v>5.7208910015476455</v>
      </c>
      <c r="G162" s="198" t="e">
        <f t="shared" si="89"/>
        <v>#DIV/0!</v>
      </c>
      <c r="H162" s="198">
        <f t="shared" si="89"/>
        <v>2.3514325978418427</v>
      </c>
      <c r="I162" s="198">
        <f t="shared" si="89"/>
        <v>14.50104678091709</v>
      </c>
      <c r="J162" s="198">
        <f>J155/J160</f>
        <v>2.3160875732346593</v>
      </c>
      <c r="K162" s="199">
        <f t="shared" ref="K162" si="90">K155/K160</f>
        <v>2.2975307014916431</v>
      </c>
      <c r="L162" s="198">
        <f>L155/L160</f>
        <v>5.7476087223587227</v>
      </c>
      <c r="M162" s="199">
        <f t="shared" ref="M162:O162" si="91">M155/M160</f>
        <v>4.6019482888102141</v>
      </c>
      <c r="N162" s="199">
        <f t="shared" si="91"/>
        <v>2.3865221878224974</v>
      </c>
      <c r="O162" s="199">
        <f t="shared" si="91"/>
        <v>2.3484688892467922</v>
      </c>
    </row>
    <row r="163" spans="1:16" ht="15" customHeight="1" x14ac:dyDescent="0.25">
      <c r="A163" s="47"/>
      <c r="B163" s="200" t="s">
        <v>77</v>
      </c>
      <c r="C163" s="26" t="s">
        <v>78</v>
      </c>
      <c r="D163" s="90">
        <f>'[1]PIGOO '!B119</f>
        <v>3</v>
      </c>
      <c r="E163" s="90">
        <f>'[1]PIGOO '!C119</f>
        <v>3</v>
      </c>
      <c r="F163" s="90">
        <f>'[1]PIGOO '!D119</f>
        <v>2</v>
      </c>
      <c r="G163" s="90">
        <f>'[1]PIGOO '!E119</f>
        <v>6</v>
      </c>
      <c r="H163" s="90">
        <f>'[1]PIGOO '!F119</f>
        <v>8</v>
      </c>
      <c r="I163" s="90">
        <f>'[1]PIGOO '!G119</f>
        <v>5</v>
      </c>
      <c r="J163" s="90">
        <f>'[1]PIGOO '!H119</f>
        <v>20</v>
      </c>
      <c r="K163" s="90">
        <f>'[1]PIGOO '!I119</f>
        <v>18</v>
      </c>
      <c r="L163" s="90">
        <f>'[1]PIGOO '!J119</f>
        <v>37</v>
      </c>
      <c r="M163" s="90">
        <f>'[1]PIGOO '!K119</f>
        <v>16</v>
      </c>
      <c r="N163" s="90">
        <f>'[1]PIGOO '!L119</f>
        <v>6</v>
      </c>
      <c r="O163" s="90">
        <f>'[1]PIGOO '!M119</f>
        <v>15</v>
      </c>
      <c r="P163" s="15">
        <v>10</v>
      </c>
    </row>
    <row r="164" spans="1:16" x14ac:dyDescent="0.25">
      <c r="A164" s="47"/>
      <c r="B164" s="201"/>
      <c r="C164" s="17" t="s">
        <v>79</v>
      </c>
      <c r="D164" s="90">
        <f>D163</f>
        <v>3</v>
      </c>
      <c r="E164" s="102">
        <f>D164+E163</f>
        <v>6</v>
      </c>
      <c r="F164" s="102">
        <f t="shared" ref="F164:J164" si="92">E164+F163</f>
        <v>8</v>
      </c>
      <c r="G164" s="102">
        <f t="shared" si="92"/>
        <v>14</v>
      </c>
      <c r="H164" s="102">
        <f t="shared" si="92"/>
        <v>22</v>
      </c>
      <c r="I164" s="102">
        <f t="shared" si="92"/>
        <v>27</v>
      </c>
      <c r="J164" s="30">
        <f t="shared" si="92"/>
        <v>47</v>
      </c>
      <c r="K164" s="30">
        <f>J164+K163</f>
        <v>65</v>
      </c>
      <c r="L164" s="30">
        <f t="shared" ref="L164:O164" si="93">K164+L163</f>
        <v>102</v>
      </c>
      <c r="M164" s="30">
        <f t="shared" si="93"/>
        <v>118</v>
      </c>
      <c r="N164" s="30">
        <f t="shared" si="93"/>
        <v>124</v>
      </c>
      <c r="O164" s="30">
        <f t="shared" si="93"/>
        <v>139</v>
      </c>
    </row>
    <row r="165" spans="1:16" ht="45" x14ac:dyDescent="0.25">
      <c r="A165" s="47"/>
      <c r="B165" s="201"/>
      <c r="C165" s="26" t="s">
        <v>80</v>
      </c>
      <c r="D165" s="90">
        <f>'[1]PIGOO '!B120</f>
        <v>7</v>
      </c>
      <c r="E165" s="90">
        <f>'[1]PIGOO '!C120</f>
        <v>8</v>
      </c>
      <c r="F165" s="90">
        <f>'[1]PIGOO '!D120</f>
        <v>6</v>
      </c>
      <c r="G165" s="90">
        <f>'[1]PIGOO '!E120</f>
        <v>5</v>
      </c>
      <c r="H165" s="90">
        <f>'[1]PIGOO '!F120</f>
        <v>11</v>
      </c>
      <c r="I165" s="90">
        <f>'[1]PIGOO '!G120</f>
        <v>9</v>
      </c>
      <c r="J165" s="90">
        <f>'[1]PIGOO '!H120</f>
        <v>11</v>
      </c>
      <c r="K165" s="90">
        <f>'[1]PIGOO '!I120</f>
        <v>23</v>
      </c>
      <c r="L165" s="90">
        <f>'[1]PIGOO '!J120</f>
        <v>13</v>
      </c>
      <c r="M165" s="90">
        <f>'[1]PIGOO '!K120</f>
        <v>18</v>
      </c>
      <c r="N165" s="90">
        <f>'[1]PIGOO '!L120</f>
        <v>5</v>
      </c>
      <c r="O165" s="90">
        <f>'[1]PIGOO '!M120</f>
        <v>4</v>
      </c>
      <c r="P165" s="15">
        <v>11</v>
      </c>
    </row>
    <row r="166" spans="1:16" ht="15.75" thickBot="1" x14ac:dyDescent="0.3">
      <c r="A166" s="47"/>
      <c r="B166" s="201"/>
      <c r="C166" s="48" t="s">
        <v>81</v>
      </c>
      <c r="D166" s="92">
        <f>D165</f>
        <v>7</v>
      </c>
      <c r="E166" s="102">
        <f>D166+E165</f>
        <v>15</v>
      </c>
      <c r="F166" s="102">
        <f t="shared" ref="F166:J166" si="94">E166+F165</f>
        <v>21</v>
      </c>
      <c r="G166" s="102">
        <f t="shared" si="94"/>
        <v>26</v>
      </c>
      <c r="H166" s="102">
        <f t="shared" si="94"/>
        <v>37</v>
      </c>
      <c r="I166" s="102">
        <f t="shared" si="94"/>
        <v>46</v>
      </c>
      <c r="J166" s="30">
        <f t="shared" si="94"/>
        <v>57</v>
      </c>
      <c r="K166" s="30">
        <f>J166+K165</f>
        <v>80</v>
      </c>
      <c r="L166" s="30">
        <f t="shared" ref="L166:O166" si="95">K166+L165</f>
        <v>93</v>
      </c>
      <c r="M166" s="30">
        <f t="shared" si="95"/>
        <v>111</v>
      </c>
      <c r="N166" s="30">
        <f t="shared" si="95"/>
        <v>116</v>
      </c>
      <c r="O166" s="30">
        <f t="shared" si="95"/>
        <v>120</v>
      </c>
    </row>
    <row r="167" spans="1:16" ht="21.75" thickBot="1" x14ac:dyDescent="0.3">
      <c r="A167" s="47"/>
      <c r="B167" s="201"/>
      <c r="C167" s="202" t="s">
        <v>82</v>
      </c>
      <c r="D167" s="203">
        <v>0</v>
      </c>
      <c r="E167" s="203">
        <v>0</v>
      </c>
      <c r="F167" s="203">
        <v>0</v>
      </c>
      <c r="G167" s="204">
        <f t="shared" ref="G167:J167" si="96">G166/G164</f>
        <v>1.8571428571428572</v>
      </c>
      <c r="H167" s="204">
        <f t="shared" si="96"/>
        <v>1.6818181818181819</v>
      </c>
      <c r="I167" s="204">
        <f t="shared" si="96"/>
        <v>1.7037037037037037</v>
      </c>
      <c r="J167" s="204">
        <f t="shared" si="96"/>
        <v>1.2127659574468086</v>
      </c>
      <c r="K167" s="204">
        <f>K166/K164</f>
        <v>1.2307692307692308</v>
      </c>
      <c r="L167" s="204">
        <f t="shared" ref="L167:O167" si="97">L166/L164</f>
        <v>0.91176470588235292</v>
      </c>
      <c r="M167" s="204">
        <f t="shared" si="97"/>
        <v>0.94067796610169496</v>
      </c>
      <c r="N167" s="204">
        <f t="shared" si="97"/>
        <v>0.93548387096774188</v>
      </c>
      <c r="O167" s="204">
        <f t="shared" si="97"/>
        <v>0.86330935251798557</v>
      </c>
    </row>
    <row r="168" spans="1:16" ht="30" x14ac:dyDescent="0.25">
      <c r="A168" s="47"/>
      <c r="B168" s="201"/>
      <c r="C168" s="14" t="s">
        <v>83</v>
      </c>
      <c r="D168" s="49">
        <f>'[1]PIGOO '!B121</f>
        <v>0</v>
      </c>
      <c r="E168" s="49">
        <f>'[1]PIGOO '!C121</f>
        <v>0</v>
      </c>
      <c r="F168" s="49">
        <f>'[1]PIGOO '!D121</f>
        <v>0</v>
      </c>
      <c r="G168" s="49">
        <f>'[1]PIGOO '!E121</f>
        <v>0</v>
      </c>
      <c r="H168" s="49">
        <f>'[1]PIGOO '!F121</f>
        <v>0</v>
      </c>
      <c r="I168" s="49">
        <f>'[1]PIGOO '!G121</f>
        <v>0</v>
      </c>
      <c r="J168" s="49">
        <f>'[1]PIGOO '!H121</f>
        <v>0</v>
      </c>
      <c r="K168" s="49">
        <f>'[1]PIGOO '!I121</f>
        <v>0</v>
      </c>
      <c r="L168" s="49">
        <f>'[1]PIGOO '!J121</f>
        <v>0</v>
      </c>
      <c r="M168" s="49">
        <f>'[1]PIGOO '!K121</f>
        <v>0</v>
      </c>
      <c r="N168" s="49">
        <f>'[1]PIGOO '!L121</f>
        <v>0</v>
      </c>
      <c r="O168" s="49">
        <f>'[1]PIGOO '!M121</f>
        <v>0</v>
      </c>
      <c r="P168" s="15">
        <v>12</v>
      </c>
    </row>
    <row r="169" spans="1:16" ht="30.75" thickBot="1" x14ac:dyDescent="0.3">
      <c r="A169" s="47"/>
      <c r="B169" s="201"/>
      <c r="C169" s="205" t="s">
        <v>84</v>
      </c>
      <c r="D169" s="206">
        <f>D168</f>
        <v>0</v>
      </c>
      <c r="E169" s="206">
        <f>E168</f>
        <v>0</v>
      </c>
      <c r="F169" s="206">
        <f t="shared" ref="F169:I169" si="98">F168</f>
        <v>0</v>
      </c>
      <c r="G169" s="206">
        <f t="shared" si="98"/>
        <v>0</v>
      </c>
      <c r="H169" s="206">
        <f t="shared" si="98"/>
        <v>0</v>
      </c>
      <c r="I169" s="206">
        <f t="shared" si="98"/>
        <v>0</v>
      </c>
      <c r="J169" s="206">
        <f t="shared" ref="J169:O169" si="99">I169+J168</f>
        <v>0</v>
      </c>
      <c r="K169" s="206">
        <f t="shared" si="99"/>
        <v>0</v>
      </c>
      <c r="L169" s="206">
        <f t="shared" si="99"/>
        <v>0</v>
      </c>
      <c r="M169" s="206">
        <f t="shared" si="99"/>
        <v>0</v>
      </c>
      <c r="N169" s="206">
        <f t="shared" si="99"/>
        <v>0</v>
      </c>
      <c r="O169" s="206">
        <f t="shared" si="99"/>
        <v>0</v>
      </c>
    </row>
    <row r="170" spans="1:16" x14ac:dyDescent="0.25">
      <c r="A170" s="47"/>
      <c r="B170" s="201"/>
      <c r="C170" s="207" t="s">
        <v>85</v>
      </c>
      <c r="D170" s="90">
        <f>'[1]PIGOO '!B216</f>
        <v>2782</v>
      </c>
      <c r="E170" s="90">
        <f>'[1]PIGOO '!C216</f>
        <v>2790</v>
      </c>
      <c r="F170" s="90">
        <f>'[1]PIGOO '!D216</f>
        <v>2792</v>
      </c>
      <c r="G170" s="90">
        <f>'[1]PIGOO '!E216</f>
        <v>2804</v>
      </c>
      <c r="H170" s="90">
        <f>'[1]PIGOO '!F216</f>
        <v>2810</v>
      </c>
      <c r="I170" s="90">
        <f>'[1]PIGOO '!G216</f>
        <v>2831</v>
      </c>
      <c r="J170" s="90">
        <f>'[1]PIGOO '!H216</f>
        <v>2819</v>
      </c>
      <c r="K170" s="90">
        <f>'[1]PIGOO '!I216</f>
        <v>2821</v>
      </c>
      <c r="L170" s="90">
        <f>'[1]PIGOO '!J216</f>
        <v>2798</v>
      </c>
      <c r="M170" s="90">
        <f>'[1]PIGOO '!K216</f>
        <v>2803</v>
      </c>
      <c r="N170" s="90">
        <f>'[1]PIGOO '!L216</f>
        <v>2821</v>
      </c>
      <c r="O170" s="90">
        <f>'[1]PIGOO '!M216</f>
        <v>2823</v>
      </c>
      <c r="P170" s="15">
        <v>13</v>
      </c>
    </row>
    <row r="171" spans="1:16" x14ac:dyDescent="0.25">
      <c r="A171" s="47"/>
      <c r="B171" s="201"/>
      <c r="C171" s="50" t="s">
        <v>86</v>
      </c>
      <c r="D171" s="208">
        <f>+D170/D172</f>
        <v>1</v>
      </c>
      <c r="E171" s="208">
        <f>+E170/E172</f>
        <v>1</v>
      </c>
      <c r="F171" s="208">
        <f t="shared" ref="F171:O171" si="100">+F170/F172</f>
        <v>1</v>
      </c>
      <c r="G171" s="208">
        <f t="shared" si="100"/>
        <v>1</v>
      </c>
      <c r="H171" s="208">
        <f t="shared" si="100"/>
        <v>1</v>
      </c>
      <c r="I171" s="208">
        <f t="shared" si="100"/>
        <v>1</v>
      </c>
      <c r="J171" s="208">
        <f t="shared" si="100"/>
        <v>1</v>
      </c>
      <c r="K171" s="208">
        <f t="shared" si="100"/>
        <v>1</v>
      </c>
      <c r="L171" s="208">
        <f t="shared" si="100"/>
        <v>1</v>
      </c>
      <c r="M171" s="208">
        <f t="shared" si="100"/>
        <v>1</v>
      </c>
      <c r="N171" s="208">
        <f t="shared" si="100"/>
        <v>1</v>
      </c>
      <c r="O171" s="208">
        <f t="shared" si="100"/>
        <v>1</v>
      </c>
    </row>
    <row r="172" spans="1:16" s="52" customFormat="1" ht="21" x14ac:dyDescent="0.25">
      <c r="A172" s="47"/>
      <c r="B172" s="201"/>
      <c r="C172" s="209" t="s">
        <v>87</v>
      </c>
      <c r="D172" s="210">
        <f>'[1]PIGOO '!B124</f>
        <v>2782</v>
      </c>
      <c r="E172" s="210">
        <f>'[1]PIGOO '!C124</f>
        <v>2790</v>
      </c>
      <c r="F172" s="210">
        <f>'[1]PIGOO '!D124</f>
        <v>2792</v>
      </c>
      <c r="G172" s="210">
        <f>'[1]PIGOO '!E124</f>
        <v>2804</v>
      </c>
      <c r="H172" s="210">
        <f>'[1]PIGOO '!F124</f>
        <v>2810</v>
      </c>
      <c r="I172" s="210">
        <f>'[1]PIGOO '!G124</f>
        <v>2831</v>
      </c>
      <c r="J172" s="210">
        <f>'[1]PIGOO '!H124</f>
        <v>2819</v>
      </c>
      <c r="K172" s="210">
        <f>'[1]PIGOO '!I124</f>
        <v>2821</v>
      </c>
      <c r="L172" s="210">
        <f>'[1]PIGOO '!J124</f>
        <v>2798</v>
      </c>
      <c r="M172" s="210">
        <f>'[1]PIGOO '!K124</f>
        <v>2803</v>
      </c>
      <c r="N172" s="210">
        <f>'[1]PIGOO '!L124</f>
        <v>2821</v>
      </c>
      <c r="O172" s="210">
        <f>'[1]PIGOO '!M124</f>
        <v>2823</v>
      </c>
      <c r="P172" s="51">
        <v>14</v>
      </c>
    </row>
    <row r="173" spans="1:16" x14ac:dyDescent="0.25">
      <c r="A173" s="47"/>
      <c r="B173" s="201"/>
      <c r="C173" s="53" t="s">
        <v>88</v>
      </c>
      <c r="D173" s="92">
        <v>258375</v>
      </c>
      <c r="E173" s="92">
        <v>258376</v>
      </c>
      <c r="F173" s="92">
        <v>258377</v>
      </c>
      <c r="G173" s="92">
        <v>260167.44</v>
      </c>
      <c r="H173" s="30">
        <v>260555.88</v>
      </c>
      <c r="I173" s="30">
        <v>260860.08000000002</v>
      </c>
      <c r="J173" s="30">
        <v>261181.44</v>
      </c>
      <c r="K173" s="30">
        <v>261628.38</v>
      </c>
      <c r="L173" s="30">
        <v>261838.98</v>
      </c>
      <c r="M173" s="30">
        <v>261768</v>
      </c>
      <c r="N173" s="30">
        <v>262604.94</v>
      </c>
      <c r="O173" s="30">
        <v>262698.54000000004</v>
      </c>
    </row>
    <row r="174" spans="1:16" x14ac:dyDescent="0.25">
      <c r="A174" s="47"/>
      <c r="B174" s="201"/>
      <c r="C174" s="50" t="s">
        <v>89</v>
      </c>
      <c r="D174" s="118">
        <f>D173/D172</f>
        <v>92.873831775700936</v>
      </c>
      <c r="E174" s="118">
        <f>E173/E172</f>
        <v>92.607885304659504</v>
      </c>
      <c r="F174" s="118">
        <f>F173/F172</f>
        <v>92.541905444126073</v>
      </c>
      <c r="G174" s="118">
        <f t="shared" ref="G174:J174" si="101">G173/G172</f>
        <v>92.784393723252492</v>
      </c>
      <c r="H174" s="118">
        <f t="shared" si="101"/>
        <v>92.72451245551602</v>
      </c>
      <c r="I174" s="118">
        <f t="shared" si="101"/>
        <v>92.14414694454257</v>
      </c>
      <c r="J174" s="118">
        <f t="shared" si="101"/>
        <v>92.650386661936864</v>
      </c>
      <c r="K174" s="118">
        <f>K173/K172</f>
        <v>92.743133640552998</v>
      </c>
      <c r="L174" s="118">
        <f t="shared" ref="L174:O174" si="102">L173/L172</f>
        <v>93.580764832022879</v>
      </c>
      <c r="M174" s="118">
        <f t="shared" si="102"/>
        <v>93.388512308241175</v>
      </c>
      <c r="N174" s="118">
        <f t="shared" si="102"/>
        <v>93.089308755760371</v>
      </c>
      <c r="O174" s="118">
        <f t="shared" si="102"/>
        <v>93.056514346439968</v>
      </c>
    </row>
    <row r="175" spans="1:16" x14ac:dyDescent="0.25">
      <c r="A175" s="47"/>
      <c r="B175" s="201"/>
      <c r="C175" s="53" t="s">
        <v>90</v>
      </c>
      <c r="D175" s="92"/>
      <c r="E175" s="92"/>
      <c r="F175" s="92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6" x14ac:dyDescent="0.25">
      <c r="A176" s="47"/>
      <c r="B176" s="201"/>
      <c r="C176" s="50" t="s">
        <v>91</v>
      </c>
      <c r="D176" s="118">
        <f>D175/D172</f>
        <v>0</v>
      </c>
      <c r="E176" s="118">
        <f>E175/E172</f>
        <v>0</v>
      </c>
      <c r="F176" s="118">
        <f>F175/F172</f>
        <v>0</v>
      </c>
      <c r="G176" s="118">
        <f t="shared" ref="G176:J176" si="103">G175/G172</f>
        <v>0</v>
      </c>
      <c r="H176" s="118">
        <f t="shared" si="103"/>
        <v>0</v>
      </c>
      <c r="I176" s="118">
        <f t="shared" si="103"/>
        <v>0</v>
      </c>
      <c r="J176" s="118">
        <f t="shared" si="103"/>
        <v>0</v>
      </c>
      <c r="K176" s="118">
        <f>K175/K172</f>
        <v>0</v>
      </c>
      <c r="L176" s="118">
        <f t="shared" ref="L176:O176" si="104">L175/L172</f>
        <v>0</v>
      </c>
      <c r="M176" s="118">
        <f t="shared" si="104"/>
        <v>0</v>
      </c>
      <c r="N176" s="118">
        <f t="shared" si="104"/>
        <v>0</v>
      </c>
      <c r="O176" s="118">
        <f t="shared" si="104"/>
        <v>0</v>
      </c>
    </row>
    <row r="177" spans="1:16" ht="30" x14ac:dyDescent="0.25">
      <c r="A177" s="47"/>
      <c r="B177" s="201"/>
      <c r="C177" s="54" t="s">
        <v>92</v>
      </c>
      <c r="D177" s="92"/>
      <c r="E177" s="92"/>
      <c r="F177" s="92"/>
      <c r="G177" s="30"/>
      <c r="H177" s="30"/>
      <c r="I177" s="30" t="s">
        <v>58</v>
      </c>
      <c r="J177" s="30"/>
      <c r="K177" s="30"/>
      <c r="L177" s="30"/>
      <c r="M177" s="30"/>
      <c r="N177" s="30"/>
      <c r="O177" s="30"/>
    </row>
    <row r="178" spans="1:16" x14ac:dyDescent="0.25">
      <c r="A178" s="47"/>
      <c r="B178" s="201"/>
      <c r="C178" s="211" t="s">
        <v>93</v>
      </c>
      <c r="D178" s="118">
        <f>D177/D172</f>
        <v>0</v>
      </c>
      <c r="E178" s="118">
        <f>E177/E172</f>
        <v>0</v>
      </c>
      <c r="F178" s="118">
        <f>F177/F172</f>
        <v>0</v>
      </c>
      <c r="G178" s="118">
        <f t="shared" ref="G178:H178" si="105">G177/G172</f>
        <v>0</v>
      </c>
      <c r="H178" s="118">
        <f t="shared" si="105"/>
        <v>0</v>
      </c>
      <c r="I178" s="118">
        <v>0</v>
      </c>
      <c r="J178" s="118">
        <f t="shared" ref="J178" si="106">J177/J172</f>
        <v>0</v>
      </c>
      <c r="K178" s="118">
        <f>K177/K172</f>
        <v>0</v>
      </c>
      <c r="L178" s="118">
        <f t="shared" ref="L178:O178" si="107">L177/L172</f>
        <v>0</v>
      </c>
      <c r="M178" s="118">
        <f t="shared" si="107"/>
        <v>0</v>
      </c>
      <c r="N178" s="118">
        <f t="shared" si="107"/>
        <v>0</v>
      </c>
      <c r="O178" s="118">
        <f t="shared" si="107"/>
        <v>0</v>
      </c>
    </row>
    <row r="179" spans="1:16" ht="30" x14ac:dyDescent="0.25">
      <c r="A179" s="47"/>
      <c r="B179" s="201"/>
      <c r="C179" s="54" t="s">
        <v>94</v>
      </c>
      <c r="D179" s="92"/>
      <c r="E179" s="92"/>
      <c r="F179" s="92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6" ht="15.75" thickBot="1" x14ac:dyDescent="0.3">
      <c r="A180" s="47"/>
      <c r="B180" s="201"/>
      <c r="C180" s="212" t="s">
        <v>95</v>
      </c>
      <c r="D180" s="213">
        <f t="shared" ref="D180:O180" si="108">D179/D172</f>
        <v>0</v>
      </c>
      <c r="E180" s="213">
        <f t="shared" si="108"/>
        <v>0</v>
      </c>
      <c r="F180" s="213">
        <f t="shared" si="108"/>
        <v>0</v>
      </c>
      <c r="G180" s="213">
        <f t="shared" si="108"/>
        <v>0</v>
      </c>
      <c r="H180" s="213">
        <f t="shared" si="108"/>
        <v>0</v>
      </c>
      <c r="I180" s="213">
        <f t="shared" si="108"/>
        <v>0</v>
      </c>
      <c r="J180" s="213">
        <f t="shared" si="108"/>
        <v>0</v>
      </c>
      <c r="K180" s="213">
        <f t="shared" si="108"/>
        <v>0</v>
      </c>
      <c r="L180" s="213">
        <f t="shared" si="108"/>
        <v>0</v>
      </c>
      <c r="M180" s="213">
        <f t="shared" si="108"/>
        <v>0</v>
      </c>
      <c r="N180" s="213">
        <f t="shared" si="108"/>
        <v>0</v>
      </c>
      <c r="O180" s="213">
        <f t="shared" si="108"/>
        <v>0</v>
      </c>
    </row>
    <row r="181" spans="1:16" x14ac:dyDescent="0.25">
      <c r="A181" s="47"/>
      <c r="B181" s="201"/>
      <c r="C181" s="214" t="s">
        <v>96</v>
      </c>
      <c r="D181" s="215">
        <f>'[1]PIGOO '!B171</f>
        <v>2292</v>
      </c>
      <c r="E181" s="215">
        <f>'[1]PIGOO '!C171</f>
        <v>1817</v>
      </c>
      <c r="F181" s="215">
        <f>'[1]PIGOO '!D171</f>
        <v>2239</v>
      </c>
      <c r="G181" s="215">
        <f>'[1]PIGOO '!E171</f>
        <v>2189</v>
      </c>
      <c r="H181" s="215">
        <f>'[1]PIGOO '!F171</f>
        <v>2189</v>
      </c>
      <c r="I181" s="215">
        <f>'[1]PIGOO '!G171</f>
        <v>2320</v>
      </c>
      <c r="J181" s="215">
        <f>'[1]PIGOO '!H171</f>
        <v>2252</v>
      </c>
      <c r="K181" s="215">
        <f>'[1]PIGOO '!I171</f>
        <v>2373</v>
      </c>
      <c r="L181" s="215">
        <f>'[1]PIGOO '!J171</f>
        <v>1884</v>
      </c>
      <c r="M181" s="215">
        <f>'[1]PIGOO '!K171</f>
        <v>1926</v>
      </c>
      <c r="N181" s="215">
        <f>'[1]PIGOO '!L171</f>
        <v>1937</v>
      </c>
      <c r="O181" s="215">
        <f>'[1]PIGOO '!M171</f>
        <v>2079</v>
      </c>
      <c r="P181" s="15">
        <v>15</v>
      </c>
    </row>
    <row r="182" spans="1:16" x14ac:dyDescent="0.25">
      <c r="A182" s="47"/>
      <c r="B182" s="201"/>
      <c r="C182" s="54" t="s">
        <v>97</v>
      </c>
      <c r="D182" s="216">
        <v>2143</v>
      </c>
      <c r="E182" s="216">
        <v>2110</v>
      </c>
      <c r="F182" s="217">
        <v>2154</v>
      </c>
      <c r="G182" s="217">
        <v>2216</v>
      </c>
      <c r="H182" s="217">
        <v>2163</v>
      </c>
      <c r="I182" s="217">
        <v>2193</v>
      </c>
      <c r="J182" s="217">
        <v>2194</v>
      </c>
      <c r="K182" s="217">
        <v>2127</v>
      </c>
      <c r="L182" s="217">
        <v>1818</v>
      </c>
      <c r="M182" s="217">
        <v>2180</v>
      </c>
      <c r="N182" s="217">
        <v>2211</v>
      </c>
      <c r="O182" s="217">
        <v>1806</v>
      </c>
    </row>
    <row r="183" spans="1:16" ht="15.75" thickBot="1" x14ac:dyDescent="0.3">
      <c r="A183" s="47"/>
      <c r="B183" s="201"/>
      <c r="C183" s="218" t="s">
        <v>98</v>
      </c>
      <c r="D183" s="213">
        <f>+D181/D172</f>
        <v>0.82386772106398276</v>
      </c>
      <c r="E183" s="213">
        <f>+E181/E172</f>
        <v>0.65125448028673838</v>
      </c>
      <c r="F183" s="213">
        <f>+F181/F172</f>
        <v>0.80193409742120347</v>
      </c>
      <c r="G183" s="213">
        <f t="shared" ref="G183:O183" si="109">+G181/G172</f>
        <v>0.78067047075606277</v>
      </c>
      <c r="H183" s="213">
        <f t="shared" si="109"/>
        <v>0.77900355871886118</v>
      </c>
      <c r="I183" s="213">
        <f t="shared" si="109"/>
        <v>0.8194984104556694</v>
      </c>
      <c r="J183" s="213">
        <f t="shared" si="109"/>
        <v>0.79886484568996097</v>
      </c>
      <c r="K183" s="213">
        <f t="shared" si="109"/>
        <v>0.84119106699751856</v>
      </c>
      <c r="L183" s="213">
        <f t="shared" si="109"/>
        <v>0.6733380986418871</v>
      </c>
      <c r="M183" s="213">
        <f t="shared" si="109"/>
        <v>0.68712094184801997</v>
      </c>
      <c r="N183" s="213">
        <f t="shared" si="109"/>
        <v>0.68663594470046085</v>
      </c>
      <c r="O183" s="213">
        <f t="shared" si="109"/>
        <v>0.73645058448459089</v>
      </c>
    </row>
    <row r="184" spans="1:16" x14ac:dyDescent="0.25">
      <c r="A184" s="47"/>
      <c r="B184" s="201"/>
      <c r="C184" s="214" t="s">
        <v>99</v>
      </c>
      <c r="D184" s="219">
        <f>'[1]PIGOO '!B172</f>
        <v>346</v>
      </c>
      <c r="E184" s="219">
        <f>'[1]PIGOO '!C172</f>
        <v>405</v>
      </c>
      <c r="F184" s="219">
        <f>'[1]PIGOO '!D172</f>
        <v>432</v>
      </c>
      <c r="G184" s="219">
        <f>'[1]PIGOO '!E172</f>
        <v>445</v>
      </c>
      <c r="H184" s="219">
        <f>'[1]PIGOO '!F172</f>
        <v>445</v>
      </c>
      <c r="I184" s="219">
        <f>'[1]PIGOO '!G172</f>
        <v>468</v>
      </c>
      <c r="J184" s="219">
        <f>'[1]PIGOO '!H172</f>
        <v>477</v>
      </c>
      <c r="K184" s="219">
        <f>'[1]PIGOO '!I172</f>
        <v>481</v>
      </c>
      <c r="L184" s="219">
        <f>'[1]PIGOO '!J172</f>
        <v>485</v>
      </c>
      <c r="M184" s="219">
        <f>'[1]PIGOO '!K172</f>
        <v>488</v>
      </c>
      <c r="N184" s="219">
        <f>'[1]PIGOO '!L172</f>
        <v>492</v>
      </c>
      <c r="O184" s="219">
        <f>'[1]PIGOO '!M172</f>
        <v>498</v>
      </c>
      <c r="P184" s="15">
        <v>16</v>
      </c>
    </row>
    <row r="185" spans="1:16" ht="15.75" thickBot="1" x14ac:dyDescent="0.3">
      <c r="A185" s="47"/>
      <c r="B185" s="220"/>
      <c r="C185" s="221" t="s">
        <v>100</v>
      </c>
      <c r="D185" s="213"/>
      <c r="E185" s="222"/>
      <c r="F185" s="222"/>
      <c r="G185" s="223"/>
      <c r="H185" s="223"/>
      <c r="I185" s="223"/>
      <c r="J185" s="223"/>
      <c r="K185" s="223"/>
      <c r="L185" s="223"/>
      <c r="M185" s="223"/>
      <c r="N185" s="223"/>
      <c r="O185" s="223"/>
    </row>
    <row r="186" spans="1:16" ht="30" x14ac:dyDescent="0.25">
      <c r="A186" s="47"/>
      <c r="B186" s="224"/>
      <c r="C186" s="41" t="s">
        <v>101</v>
      </c>
      <c r="D186" s="225">
        <v>0</v>
      </c>
      <c r="E186" s="225">
        <v>0</v>
      </c>
      <c r="F186" s="225">
        <v>180234.37</v>
      </c>
      <c r="G186" s="225">
        <v>0</v>
      </c>
      <c r="H186" s="226">
        <v>14029.96</v>
      </c>
      <c r="I186" s="226">
        <v>123772.61</v>
      </c>
      <c r="J186" s="226">
        <v>139898.89000000001</v>
      </c>
      <c r="K186" s="226">
        <v>0</v>
      </c>
      <c r="L186" s="226">
        <f>'[1]PIGOO '!J61</f>
        <v>0</v>
      </c>
      <c r="M186" s="226">
        <f>'[1]PIGOO '!K61</f>
        <v>122345.67</v>
      </c>
      <c r="N186" s="226">
        <f>'[1]PIGOO '!L61</f>
        <v>8903.64</v>
      </c>
      <c r="O186" s="226">
        <v>22160.3</v>
      </c>
      <c r="P186" s="55"/>
    </row>
    <row r="187" spans="1:16" ht="30" x14ac:dyDescent="0.25">
      <c r="A187" s="47"/>
      <c r="B187" s="224"/>
      <c r="C187" s="56" t="s">
        <v>102</v>
      </c>
      <c r="D187" s="227">
        <f>D186</f>
        <v>0</v>
      </c>
      <c r="E187" s="228">
        <f>D187+E186</f>
        <v>0</v>
      </c>
      <c r="F187" s="228">
        <f>E187+F186</f>
        <v>180234.37</v>
      </c>
      <c r="G187" s="227">
        <f t="shared" ref="G187:J187" si="110">F187+G186</f>
        <v>180234.37</v>
      </c>
      <c r="H187" s="227">
        <f t="shared" si="110"/>
        <v>194264.33</v>
      </c>
      <c r="I187" s="227">
        <f t="shared" si="110"/>
        <v>318036.94</v>
      </c>
      <c r="J187" s="227">
        <f t="shared" si="110"/>
        <v>457935.83</v>
      </c>
      <c r="K187" s="227">
        <f>J187+K186</f>
        <v>457935.83</v>
      </c>
      <c r="L187" s="227">
        <f t="shared" ref="L187:O187" si="111">K187+L186</f>
        <v>457935.83</v>
      </c>
      <c r="M187" s="227">
        <f t="shared" si="111"/>
        <v>580281.5</v>
      </c>
      <c r="N187" s="227">
        <f t="shared" si="111"/>
        <v>589185.14</v>
      </c>
      <c r="O187" s="227">
        <f t="shared" si="111"/>
        <v>611345.44000000006</v>
      </c>
      <c r="P187" s="55"/>
    </row>
    <row r="188" spans="1:16" ht="15.75" thickBot="1" x14ac:dyDescent="0.3">
      <c r="A188" s="47"/>
      <c r="B188" s="224"/>
      <c r="C188" s="229" t="s">
        <v>103</v>
      </c>
      <c r="D188" s="230">
        <v>522918.83</v>
      </c>
      <c r="E188" s="230">
        <v>662817.72</v>
      </c>
      <c r="F188" s="230">
        <v>610908.92000000004</v>
      </c>
      <c r="G188" s="230">
        <v>616614.51</v>
      </c>
      <c r="H188" s="230">
        <v>711606.48</v>
      </c>
      <c r="I188" s="231">
        <v>669165.26</v>
      </c>
      <c r="J188" s="231">
        <v>610146.99</v>
      </c>
      <c r="K188" s="231">
        <v>621161.27</v>
      </c>
      <c r="L188" s="231">
        <f>'[1]PIGOO '!J62</f>
        <v>630064.91</v>
      </c>
      <c r="M188" s="231">
        <f>'[1]PIGOO '!K62</f>
        <v>520311.28</v>
      </c>
      <c r="N188" s="231">
        <f>'[1]PIGOO '!L62</f>
        <v>537181.51</v>
      </c>
      <c r="O188" s="231">
        <v>368430.97</v>
      </c>
    </row>
    <row r="189" spans="1:16" ht="30" x14ac:dyDescent="0.25">
      <c r="A189" s="47"/>
      <c r="B189" s="224"/>
      <c r="C189" s="232" t="s">
        <v>104</v>
      </c>
      <c r="D189" s="69">
        <f>'[1]PIGOO '!B180</f>
        <v>3</v>
      </c>
      <c r="E189" s="69">
        <f>'[1]PIGOO '!C180</f>
        <v>3</v>
      </c>
      <c r="F189" s="69">
        <f>'[1]PIGOO '!D180</f>
        <v>3</v>
      </c>
      <c r="G189" s="69">
        <f>'[1]PIGOO '!E180</f>
        <v>9</v>
      </c>
      <c r="H189" s="69">
        <f>'[1]PIGOO '!F180</f>
        <v>11</v>
      </c>
      <c r="I189" s="69">
        <f>'[1]PIGOO '!G180</f>
        <v>9</v>
      </c>
      <c r="J189" s="69">
        <f>'[1]PIGOO '!H180</f>
        <v>5</v>
      </c>
      <c r="K189" s="69">
        <f>'[1]PIGOO '!I180</f>
        <v>11</v>
      </c>
      <c r="L189" s="69">
        <f>'[1]PIGOO '!J180</f>
        <v>4</v>
      </c>
      <c r="M189" s="69">
        <f>'[1]PIGOO '!K180</f>
        <v>6</v>
      </c>
      <c r="N189" s="69">
        <f>'[1]PIGOO '!L180</f>
        <v>3</v>
      </c>
      <c r="O189" s="30">
        <v>5</v>
      </c>
    </row>
    <row r="190" spans="1:16" ht="21.75" thickBot="1" x14ac:dyDescent="0.3">
      <c r="A190" s="47"/>
      <c r="B190" s="224"/>
      <c r="C190" s="57" t="s">
        <v>105</v>
      </c>
      <c r="D190" s="233">
        <f>+D189</f>
        <v>3</v>
      </c>
      <c r="E190" s="233">
        <f>+E189</f>
        <v>3</v>
      </c>
      <c r="F190" s="233">
        <f t="shared" ref="F190:I190" si="112">+F189</f>
        <v>3</v>
      </c>
      <c r="G190" s="233">
        <f t="shared" si="112"/>
        <v>9</v>
      </c>
      <c r="H190" s="233">
        <f t="shared" si="112"/>
        <v>11</v>
      </c>
      <c r="I190" s="233">
        <f t="shared" si="112"/>
        <v>9</v>
      </c>
      <c r="J190" s="188">
        <f t="shared" ref="J190:O190" si="113">+I190+J189</f>
        <v>14</v>
      </c>
      <c r="K190" s="188">
        <f t="shared" si="113"/>
        <v>25</v>
      </c>
      <c r="L190" s="188">
        <f t="shared" si="113"/>
        <v>29</v>
      </c>
      <c r="M190" s="188">
        <f t="shared" si="113"/>
        <v>35</v>
      </c>
      <c r="N190" s="188">
        <f t="shared" si="113"/>
        <v>38</v>
      </c>
      <c r="O190" s="188">
        <f t="shared" si="113"/>
        <v>43</v>
      </c>
    </row>
    <row r="191" spans="1:16" ht="15.75" thickBot="1" x14ac:dyDescent="0.3">
      <c r="A191" s="58"/>
      <c r="B191" s="234"/>
      <c r="C191" s="235" t="s">
        <v>106</v>
      </c>
      <c r="D191" s="236">
        <v>75</v>
      </c>
      <c r="E191" s="237">
        <v>75</v>
      </c>
      <c r="F191" s="237">
        <v>75</v>
      </c>
      <c r="G191" s="237">
        <v>75</v>
      </c>
      <c r="H191" s="237">
        <v>75</v>
      </c>
      <c r="I191" s="237">
        <v>75</v>
      </c>
      <c r="J191" s="237">
        <v>75</v>
      </c>
      <c r="K191" s="237">
        <v>75</v>
      </c>
      <c r="L191" s="237">
        <v>75</v>
      </c>
      <c r="M191" s="237">
        <v>75</v>
      </c>
      <c r="N191" s="237">
        <v>75</v>
      </c>
      <c r="O191" s="237">
        <v>75</v>
      </c>
    </row>
    <row r="192" spans="1:16" x14ac:dyDescent="0.25">
      <c r="A192" s="59" t="s">
        <v>107</v>
      </c>
      <c r="B192" s="89" t="s">
        <v>108</v>
      </c>
      <c r="C192" s="238" t="s">
        <v>109</v>
      </c>
      <c r="D192" s="239">
        <f>'[1]PIGOO '!B201</f>
        <v>0</v>
      </c>
      <c r="E192" s="239">
        <f>'[1]PIGOO '!C201</f>
        <v>0</v>
      </c>
      <c r="F192" s="239">
        <f>'[1]PIGOO '!D201</f>
        <v>0</v>
      </c>
      <c r="G192" s="239">
        <f>'[1]PIGOO '!E201</f>
        <v>0</v>
      </c>
      <c r="H192" s="239">
        <f>'[1]PIGOO '!F201</f>
        <v>0</v>
      </c>
      <c r="I192" s="239">
        <f>'[1]PIGOO '!G201</f>
        <v>0</v>
      </c>
      <c r="J192" s="239">
        <f>'[1]PIGOO '!H201</f>
        <v>0</v>
      </c>
      <c r="K192" s="239">
        <f>'[1]PIGOO '!I201</f>
        <v>0</v>
      </c>
      <c r="L192" s="239">
        <f>'[1]PIGOO '!J201</f>
        <v>0</v>
      </c>
      <c r="M192" s="239">
        <f>'[1]PIGOO '!K201</f>
        <v>0</v>
      </c>
      <c r="N192" s="239">
        <f>'[1]PIGOO '!L201</f>
        <v>0</v>
      </c>
      <c r="O192" s="239">
        <f>'[1]PIGOO '!M201</f>
        <v>0</v>
      </c>
      <c r="P192" s="15">
        <v>17</v>
      </c>
    </row>
    <row r="193" spans="1:16" x14ac:dyDescent="0.25">
      <c r="A193" s="59"/>
      <c r="B193" s="91"/>
      <c r="C193" s="60" t="s">
        <v>110</v>
      </c>
      <c r="D193" s="240">
        <v>0</v>
      </c>
      <c r="E193" s="240">
        <v>0</v>
      </c>
      <c r="F193" s="240">
        <v>0</v>
      </c>
      <c r="G193" s="240"/>
      <c r="H193" s="240">
        <v>0</v>
      </c>
      <c r="I193" s="240"/>
      <c r="J193" s="240">
        <v>0</v>
      </c>
      <c r="K193" s="240">
        <v>0</v>
      </c>
      <c r="L193" s="240">
        <v>0</v>
      </c>
      <c r="M193" s="240">
        <v>0</v>
      </c>
      <c r="N193" s="240">
        <v>0</v>
      </c>
      <c r="O193" s="240">
        <v>0</v>
      </c>
      <c r="P193" s="61"/>
    </row>
    <row r="194" spans="1:16" ht="18.75" x14ac:dyDescent="0.25">
      <c r="A194" s="59"/>
      <c r="B194" s="91"/>
      <c r="C194" s="241" t="s">
        <v>111</v>
      </c>
      <c r="D194" s="240">
        <f>D193-D192</f>
        <v>0</v>
      </c>
      <c r="E194" s="240">
        <v>0</v>
      </c>
      <c r="F194" s="240">
        <v>0</v>
      </c>
      <c r="G194" s="240">
        <f t="shared" ref="G194" si="114">G193-G192</f>
        <v>0</v>
      </c>
      <c r="H194" s="240">
        <v>0</v>
      </c>
      <c r="I194" s="240">
        <f t="shared" ref="I194" si="115">I193-I192</f>
        <v>0</v>
      </c>
      <c r="J194" s="240">
        <v>0</v>
      </c>
      <c r="K194" s="240">
        <f t="shared" ref="K194:O194" si="116">K193-K192</f>
        <v>0</v>
      </c>
      <c r="L194" s="240">
        <f t="shared" si="116"/>
        <v>0</v>
      </c>
      <c r="M194" s="240">
        <f t="shared" si="116"/>
        <v>0</v>
      </c>
      <c r="N194" s="240">
        <f t="shared" si="116"/>
        <v>0</v>
      </c>
      <c r="O194" s="240">
        <f t="shared" si="116"/>
        <v>0</v>
      </c>
    </row>
    <row r="195" spans="1:16" ht="19.5" thickBot="1" x14ac:dyDescent="0.3">
      <c r="A195" s="59"/>
      <c r="B195" s="98"/>
      <c r="C195" s="62" t="s">
        <v>112</v>
      </c>
      <c r="D195" s="242">
        <v>0</v>
      </c>
      <c r="E195" s="242">
        <v>0</v>
      </c>
      <c r="F195" s="242">
        <v>0</v>
      </c>
      <c r="G195" s="242">
        <v>0</v>
      </c>
      <c r="H195" s="242">
        <v>0</v>
      </c>
      <c r="I195" s="242">
        <v>0</v>
      </c>
      <c r="J195" s="242">
        <v>0</v>
      </c>
      <c r="K195" s="242">
        <v>0</v>
      </c>
      <c r="L195" s="242">
        <v>0</v>
      </c>
      <c r="M195" s="242">
        <v>0</v>
      </c>
      <c r="N195" s="242">
        <v>0</v>
      </c>
      <c r="O195" s="242">
        <v>0</v>
      </c>
    </row>
    <row r="196" spans="1:16" s="64" customFormat="1" x14ac:dyDescent="0.25">
      <c r="A196" s="59"/>
      <c r="B196" s="89" t="s">
        <v>113</v>
      </c>
      <c r="C196" s="243" t="s">
        <v>114</v>
      </c>
      <c r="D196" s="244">
        <f>'[1]PIGOO '!B199</f>
        <v>11</v>
      </c>
      <c r="E196" s="244">
        <f>'[1]PIGOO '!C199</f>
        <v>11</v>
      </c>
      <c r="F196" s="244">
        <f>'[1]PIGOO '!D199</f>
        <v>11</v>
      </c>
      <c r="G196" s="244">
        <f>'[1]PIGOO '!E199</f>
        <v>11</v>
      </c>
      <c r="H196" s="244">
        <f>'[1]PIGOO '!F199</f>
        <v>11</v>
      </c>
      <c r="I196" s="244">
        <f>'[1]PIGOO '!G199</f>
        <v>11</v>
      </c>
      <c r="J196" s="244">
        <f>'[1]PIGOO '!H199</f>
        <v>11</v>
      </c>
      <c r="K196" s="244">
        <f>'[1]PIGOO '!I199</f>
        <v>11</v>
      </c>
      <c r="L196" s="244">
        <f>'[1]PIGOO '!J199</f>
        <v>11</v>
      </c>
      <c r="M196" s="244">
        <f>'[1]PIGOO '!K199</f>
        <v>11</v>
      </c>
      <c r="N196" s="244">
        <f>'[1]PIGOO '!L199</f>
        <v>11</v>
      </c>
      <c r="O196" s="244">
        <f>'[1]PIGOO '!M199</f>
        <v>11</v>
      </c>
      <c r="P196" s="63">
        <v>18</v>
      </c>
    </row>
    <row r="197" spans="1:16" x14ac:dyDescent="0.25">
      <c r="A197" s="59"/>
      <c r="B197" s="91"/>
      <c r="C197" s="60" t="s">
        <v>110</v>
      </c>
      <c r="D197" s="92">
        <v>11</v>
      </c>
      <c r="E197" s="92">
        <v>11</v>
      </c>
      <c r="F197" s="92">
        <v>11</v>
      </c>
      <c r="G197" s="92">
        <v>12</v>
      </c>
      <c r="H197" s="92">
        <v>12</v>
      </c>
      <c r="I197" s="92">
        <v>12</v>
      </c>
      <c r="J197" s="92">
        <v>12</v>
      </c>
      <c r="K197" s="92">
        <v>12</v>
      </c>
      <c r="L197" s="92">
        <v>12</v>
      </c>
      <c r="M197" s="92">
        <v>12</v>
      </c>
      <c r="N197" s="92">
        <v>12</v>
      </c>
      <c r="O197" s="92">
        <v>12</v>
      </c>
    </row>
    <row r="198" spans="1:16" ht="18.75" x14ac:dyDescent="0.25">
      <c r="A198" s="59"/>
      <c r="B198" s="91"/>
      <c r="C198" s="241" t="s">
        <v>111</v>
      </c>
      <c r="D198" s="92">
        <f>D197-D196</f>
        <v>0</v>
      </c>
      <c r="E198" s="92">
        <f t="shared" ref="E198:O198" si="117">E197-E196</f>
        <v>0</v>
      </c>
      <c r="F198" s="92">
        <f t="shared" si="117"/>
        <v>0</v>
      </c>
      <c r="G198" s="92">
        <f t="shared" si="117"/>
        <v>1</v>
      </c>
      <c r="H198" s="92">
        <f t="shared" si="117"/>
        <v>1</v>
      </c>
      <c r="I198" s="92">
        <f t="shared" si="117"/>
        <v>1</v>
      </c>
      <c r="J198" s="92">
        <f t="shared" si="117"/>
        <v>1</v>
      </c>
      <c r="K198" s="92">
        <f t="shared" si="117"/>
        <v>1</v>
      </c>
      <c r="L198" s="92">
        <f t="shared" si="117"/>
        <v>1</v>
      </c>
      <c r="M198" s="92">
        <f t="shared" si="117"/>
        <v>1</v>
      </c>
      <c r="N198" s="92">
        <f t="shared" si="117"/>
        <v>1</v>
      </c>
      <c r="O198" s="92">
        <f t="shared" si="117"/>
        <v>1</v>
      </c>
    </row>
    <row r="199" spans="1:16" ht="19.5" thickBot="1" x14ac:dyDescent="0.3">
      <c r="A199" s="59"/>
      <c r="B199" s="98"/>
      <c r="C199" s="62" t="s">
        <v>112</v>
      </c>
      <c r="D199" s="245">
        <v>0</v>
      </c>
      <c r="E199" s="245">
        <v>0</v>
      </c>
      <c r="F199" s="245">
        <v>0</v>
      </c>
      <c r="G199" s="245">
        <v>0</v>
      </c>
      <c r="H199" s="245">
        <v>0</v>
      </c>
      <c r="I199" s="245">
        <v>0</v>
      </c>
      <c r="J199" s="245">
        <v>0</v>
      </c>
      <c r="K199" s="245">
        <v>0</v>
      </c>
      <c r="L199" s="245">
        <v>0</v>
      </c>
      <c r="M199" s="245">
        <v>0</v>
      </c>
      <c r="N199" s="245">
        <v>0</v>
      </c>
      <c r="O199" s="245">
        <v>0</v>
      </c>
    </row>
    <row r="200" spans="1:16" s="64" customFormat="1" x14ac:dyDescent="0.25">
      <c r="A200" s="59"/>
      <c r="B200" s="89" t="s">
        <v>115</v>
      </c>
      <c r="C200" s="243" t="s">
        <v>114</v>
      </c>
      <c r="D200" s="69">
        <f>'[1]PIGOO '!B207</f>
        <v>0</v>
      </c>
      <c r="E200" s="69">
        <f>'[1]PIGOO '!C207</f>
        <v>0</v>
      </c>
      <c r="F200" s="69">
        <f>'[1]PIGOO '!D207</f>
        <v>0</v>
      </c>
      <c r="G200" s="69">
        <f>'[1]PIGOO '!E207</f>
        <v>0</v>
      </c>
      <c r="H200" s="69">
        <f>'[1]PIGOO '!F207</f>
        <v>0</v>
      </c>
      <c r="I200" s="69">
        <f>'[1]PIGOO '!G207</f>
        <v>0</v>
      </c>
      <c r="J200" s="69">
        <f>'[1]PIGOO '!H207</f>
        <v>0</v>
      </c>
      <c r="K200" s="69">
        <f>'[1]PIGOO '!I207</f>
        <v>0</v>
      </c>
      <c r="L200" s="69">
        <f>'[1]PIGOO '!J207</f>
        <v>0</v>
      </c>
      <c r="M200" s="69">
        <f>'[1]PIGOO '!K207</f>
        <v>0</v>
      </c>
      <c r="N200" s="69">
        <f>'[1]PIGOO '!L207</f>
        <v>0</v>
      </c>
      <c r="O200" s="69">
        <f>'[1]PIGOO '!M207</f>
        <v>0</v>
      </c>
      <c r="P200" s="63">
        <v>19</v>
      </c>
    </row>
    <row r="201" spans="1:16" x14ac:dyDescent="0.25">
      <c r="A201" s="59"/>
      <c r="B201" s="91"/>
      <c r="C201" s="60" t="s">
        <v>110</v>
      </c>
      <c r="D201" s="92">
        <v>0</v>
      </c>
      <c r="E201" s="92">
        <v>0</v>
      </c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</row>
    <row r="202" spans="1:16" ht="18.75" x14ac:dyDescent="0.25">
      <c r="A202" s="59"/>
      <c r="B202" s="91"/>
      <c r="C202" s="241" t="s">
        <v>111</v>
      </c>
      <c r="D202" s="92">
        <f t="shared" ref="D202:O202" si="118">D201-D200</f>
        <v>0</v>
      </c>
      <c r="E202" s="92">
        <f t="shared" si="118"/>
        <v>0</v>
      </c>
      <c r="F202" s="92">
        <f t="shared" si="118"/>
        <v>0</v>
      </c>
      <c r="G202" s="92">
        <f t="shared" si="118"/>
        <v>0</v>
      </c>
      <c r="H202" s="92">
        <f t="shared" si="118"/>
        <v>0</v>
      </c>
      <c r="I202" s="92">
        <f t="shared" si="118"/>
        <v>0</v>
      </c>
      <c r="J202" s="92">
        <f t="shared" si="118"/>
        <v>0</v>
      </c>
      <c r="K202" s="92">
        <f t="shared" si="118"/>
        <v>0</v>
      </c>
      <c r="L202" s="246">
        <f t="shared" si="118"/>
        <v>0</v>
      </c>
      <c r="M202" s="246">
        <f t="shared" si="118"/>
        <v>0</v>
      </c>
      <c r="N202" s="246">
        <f t="shared" si="118"/>
        <v>0</v>
      </c>
      <c r="O202" s="246">
        <f t="shared" si="118"/>
        <v>0</v>
      </c>
    </row>
    <row r="203" spans="1:16" ht="19.5" thickBot="1" x14ac:dyDescent="0.3">
      <c r="A203" s="59"/>
      <c r="B203" s="91"/>
      <c r="C203" s="62" t="s">
        <v>112</v>
      </c>
      <c r="D203" s="245">
        <v>0</v>
      </c>
      <c r="E203" s="245">
        <v>0</v>
      </c>
      <c r="F203" s="245">
        <v>0</v>
      </c>
      <c r="G203" s="245">
        <v>0</v>
      </c>
      <c r="H203" s="245">
        <v>0</v>
      </c>
      <c r="I203" s="245">
        <v>0</v>
      </c>
      <c r="J203" s="245">
        <v>0</v>
      </c>
      <c r="K203" s="245">
        <v>0</v>
      </c>
      <c r="L203" s="245">
        <v>0</v>
      </c>
      <c r="M203" s="245">
        <v>0</v>
      </c>
      <c r="N203" s="245">
        <v>0</v>
      </c>
      <c r="O203" s="245">
        <v>0</v>
      </c>
    </row>
    <row r="204" spans="1:16" x14ac:dyDescent="0.25">
      <c r="A204" s="59"/>
      <c r="B204" s="89" t="s">
        <v>116</v>
      </c>
      <c r="C204" s="14" t="s">
        <v>114</v>
      </c>
      <c r="D204" s="49">
        <f>'[1]PIGOO '!B206</f>
        <v>3</v>
      </c>
      <c r="E204" s="49">
        <f>'[1]PIGOO '!C206</f>
        <v>3</v>
      </c>
      <c r="F204" s="49">
        <f>'[1]PIGOO '!D206</f>
        <v>3</v>
      </c>
      <c r="G204" s="49">
        <f>'[1]PIGOO '!E206</f>
        <v>3</v>
      </c>
      <c r="H204" s="49">
        <f>'[1]PIGOO '!F206</f>
        <v>3</v>
      </c>
      <c r="I204" s="49">
        <f>'[1]PIGOO '!G206</f>
        <v>3</v>
      </c>
      <c r="J204" s="49">
        <f>'[1]PIGOO '!H206</f>
        <v>3</v>
      </c>
      <c r="K204" s="49">
        <f>'[1]PIGOO '!I206</f>
        <v>3</v>
      </c>
      <c r="L204" s="49">
        <f>'[1]PIGOO '!J206</f>
        <v>3</v>
      </c>
      <c r="M204" s="49">
        <f>'[1]PIGOO '!K206</f>
        <v>3</v>
      </c>
      <c r="N204" s="49">
        <f>'[1]PIGOO '!L206</f>
        <v>3</v>
      </c>
      <c r="O204" s="49">
        <f>'[1]PIGOO '!M206</f>
        <v>3</v>
      </c>
      <c r="P204" s="15">
        <v>20</v>
      </c>
    </row>
    <row r="205" spans="1:16" x14ac:dyDescent="0.25">
      <c r="A205" s="59"/>
      <c r="B205" s="91"/>
      <c r="C205" s="65" t="s">
        <v>110</v>
      </c>
      <c r="D205" s="30">
        <v>3</v>
      </c>
      <c r="E205" s="30">
        <v>3</v>
      </c>
      <c r="F205" s="30">
        <v>3</v>
      </c>
      <c r="G205" s="30">
        <v>3</v>
      </c>
      <c r="H205" s="30">
        <v>3</v>
      </c>
      <c r="I205" s="30">
        <v>3</v>
      </c>
      <c r="J205" s="30">
        <v>3</v>
      </c>
      <c r="K205" s="30">
        <v>3</v>
      </c>
      <c r="L205" s="30">
        <v>3</v>
      </c>
      <c r="M205" s="30">
        <v>3</v>
      </c>
      <c r="N205" s="30">
        <v>3</v>
      </c>
      <c r="O205" s="30">
        <v>3</v>
      </c>
    </row>
    <row r="206" spans="1:16" ht="18.75" x14ac:dyDescent="0.25">
      <c r="A206" s="59"/>
      <c r="B206" s="91"/>
      <c r="C206" s="247" t="s">
        <v>111</v>
      </c>
      <c r="D206" s="30">
        <f>D205-D204</f>
        <v>0</v>
      </c>
      <c r="E206" s="30">
        <f>E205-E204</f>
        <v>0</v>
      </c>
      <c r="F206" s="30">
        <f>F205-F204</f>
        <v>0</v>
      </c>
      <c r="G206" s="30">
        <f>G205-G204</f>
        <v>0</v>
      </c>
      <c r="H206" s="30">
        <f>H205-H204</f>
        <v>0</v>
      </c>
      <c r="I206" s="30">
        <f t="shared" ref="I206" si="119">I205-I204</f>
        <v>0</v>
      </c>
      <c r="J206" s="30">
        <f>J205-J204</f>
        <v>0</v>
      </c>
      <c r="K206" s="30">
        <f t="shared" ref="K206:O206" si="120">K205-K204</f>
        <v>0</v>
      </c>
      <c r="L206" s="30">
        <f t="shared" si="120"/>
        <v>0</v>
      </c>
      <c r="M206" s="30">
        <f t="shared" si="120"/>
        <v>0</v>
      </c>
      <c r="N206" s="30">
        <f t="shared" si="120"/>
        <v>0</v>
      </c>
      <c r="O206" s="30">
        <f t="shared" si="120"/>
        <v>0</v>
      </c>
    </row>
    <row r="207" spans="1:16" ht="19.5" thickBot="1" x14ac:dyDescent="0.3">
      <c r="A207" s="59"/>
      <c r="B207" s="98"/>
      <c r="C207" s="66" t="s">
        <v>112</v>
      </c>
      <c r="D207" s="248">
        <v>0</v>
      </c>
      <c r="E207" s="245">
        <v>0</v>
      </c>
      <c r="F207" s="245">
        <v>0</v>
      </c>
      <c r="G207" s="245">
        <v>0</v>
      </c>
      <c r="H207" s="245">
        <v>0</v>
      </c>
      <c r="I207" s="249">
        <f t="shared" ref="I207" si="121">I206/I205</f>
        <v>0</v>
      </c>
      <c r="J207" s="245">
        <v>0</v>
      </c>
      <c r="K207" s="249">
        <f t="shared" ref="K207:O207" si="122">K206/K205</f>
        <v>0</v>
      </c>
      <c r="L207" s="249">
        <f t="shared" si="122"/>
        <v>0</v>
      </c>
      <c r="M207" s="249">
        <f t="shared" si="122"/>
        <v>0</v>
      </c>
      <c r="N207" s="249">
        <f t="shared" si="122"/>
        <v>0</v>
      </c>
      <c r="O207" s="249">
        <f t="shared" si="122"/>
        <v>0</v>
      </c>
    </row>
    <row r="208" spans="1:16" ht="15" customHeight="1" thickBot="1" x14ac:dyDescent="0.3">
      <c r="B208" s="250" t="s">
        <v>117</v>
      </c>
      <c r="C208" s="251"/>
      <c r="D208" s="244">
        <f t="shared" ref="D208:O209" si="123">D192+D196</f>
        <v>11</v>
      </c>
      <c r="E208" s="244">
        <f t="shared" si="123"/>
        <v>11</v>
      </c>
      <c r="F208" s="244">
        <f t="shared" si="123"/>
        <v>11</v>
      </c>
      <c r="G208" s="244">
        <f t="shared" si="123"/>
        <v>11</v>
      </c>
      <c r="H208" s="244">
        <f t="shared" si="123"/>
        <v>11</v>
      </c>
      <c r="I208" s="244">
        <f t="shared" si="123"/>
        <v>11</v>
      </c>
      <c r="J208" s="244">
        <f t="shared" si="123"/>
        <v>11</v>
      </c>
      <c r="K208" s="244">
        <f t="shared" si="123"/>
        <v>11</v>
      </c>
      <c r="L208" s="244">
        <f t="shared" si="123"/>
        <v>11</v>
      </c>
      <c r="M208" s="244">
        <f t="shared" si="123"/>
        <v>11</v>
      </c>
      <c r="N208" s="244">
        <f t="shared" si="123"/>
        <v>11</v>
      </c>
      <c r="O208" s="244">
        <f t="shared" si="123"/>
        <v>11</v>
      </c>
    </row>
    <row r="209" spans="1:16" ht="15" customHeight="1" x14ac:dyDescent="0.25">
      <c r="B209" s="67" t="s">
        <v>118</v>
      </c>
      <c r="C209" s="68"/>
      <c r="D209" s="244">
        <f t="shared" si="123"/>
        <v>11</v>
      </c>
      <c r="E209" s="244">
        <f t="shared" si="123"/>
        <v>11</v>
      </c>
      <c r="F209" s="244">
        <f t="shared" si="123"/>
        <v>11</v>
      </c>
      <c r="G209" s="69">
        <f t="shared" si="123"/>
        <v>12</v>
      </c>
      <c r="H209" s="69">
        <f t="shared" si="123"/>
        <v>12</v>
      </c>
      <c r="I209" s="69">
        <f t="shared" si="123"/>
        <v>12</v>
      </c>
      <c r="J209" s="69">
        <f t="shared" si="123"/>
        <v>12</v>
      </c>
      <c r="K209" s="69">
        <f t="shared" si="123"/>
        <v>12</v>
      </c>
      <c r="L209" s="69">
        <f t="shared" si="123"/>
        <v>12</v>
      </c>
      <c r="M209" s="69">
        <f t="shared" si="123"/>
        <v>12</v>
      </c>
      <c r="N209" s="69">
        <f t="shared" si="123"/>
        <v>12</v>
      </c>
      <c r="O209" s="69">
        <f t="shared" si="123"/>
        <v>12</v>
      </c>
    </row>
    <row r="210" spans="1:16" ht="15" customHeight="1" x14ac:dyDescent="0.25">
      <c r="B210" s="67" t="s">
        <v>119</v>
      </c>
      <c r="C210" s="68"/>
      <c r="D210" s="69">
        <f>D200+D204</f>
        <v>3</v>
      </c>
      <c r="E210" s="69">
        <f>E200+E204</f>
        <v>3</v>
      </c>
      <c r="F210" s="69">
        <v>3</v>
      </c>
      <c r="G210" s="69">
        <f t="shared" ref="G210:O211" si="124">G200+G204</f>
        <v>3</v>
      </c>
      <c r="H210" s="69">
        <f t="shared" si="124"/>
        <v>3</v>
      </c>
      <c r="I210" s="69">
        <f t="shared" si="124"/>
        <v>3</v>
      </c>
      <c r="J210" s="69">
        <f t="shared" si="124"/>
        <v>3</v>
      </c>
      <c r="K210" s="69">
        <f t="shared" si="124"/>
        <v>3</v>
      </c>
      <c r="L210" s="69">
        <f t="shared" si="124"/>
        <v>3</v>
      </c>
      <c r="M210" s="69">
        <f t="shared" si="124"/>
        <v>3</v>
      </c>
      <c r="N210" s="69">
        <f t="shared" si="124"/>
        <v>3</v>
      </c>
      <c r="O210" s="69">
        <f t="shared" si="124"/>
        <v>3</v>
      </c>
    </row>
    <row r="211" spans="1:16" ht="15" customHeight="1" x14ac:dyDescent="0.25">
      <c r="B211" s="67" t="s">
        <v>120</v>
      </c>
      <c r="C211" s="68"/>
      <c r="D211" s="69">
        <f>D201+D205</f>
        <v>3</v>
      </c>
      <c r="E211" s="69">
        <f>E201+E205</f>
        <v>3</v>
      </c>
      <c r="F211" s="69">
        <v>3</v>
      </c>
      <c r="G211" s="69">
        <f t="shared" si="124"/>
        <v>3</v>
      </c>
      <c r="H211" s="69">
        <f t="shared" si="124"/>
        <v>3</v>
      </c>
      <c r="I211" s="69">
        <f t="shared" si="124"/>
        <v>3</v>
      </c>
      <c r="J211" s="69">
        <f t="shared" si="124"/>
        <v>3</v>
      </c>
      <c r="K211" s="69">
        <f t="shared" si="124"/>
        <v>3</v>
      </c>
      <c r="L211" s="69">
        <f t="shared" si="124"/>
        <v>3</v>
      </c>
      <c r="M211" s="69">
        <f t="shared" si="124"/>
        <v>3</v>
      </c>
      <c r="N211" s="69">
        <f t="shared" si="124"/>
        <v>3</v>
      </c>
      <c r="O211" s="69">
        <f t="shared" si="124"/>
        <v>3</v>
      </c>
    </row>
    <row r="212" spans="1:16" ht="17.25" customHeight="1" x14ac:dyDescent="0.25">
      <c r="B212" s="252" t="s">
        <v>121</v>
      </c>
      <c r="C212" s="253"/>
      <c r="D212" s="254">
        <f t="shared" ref="D212:O213" si="125">D208+D210</f>
        <v>14</v>
      </c>
      <c r="E212" s="254">
        <f t="shared" si="125"/>
        <v>14</v>
      </c>
      <c r="F212" s="254">
        <f t="shared" si="125"/>
        <v>14</v>
      </c>
      <c r="G212" s="254">
        <f t="shared" si="125"/>
        <v>14</v>
      </c>
      <c r="H212" s="254">
        <f t="shared" si="125"/>
        <v>14</v>
      </c>
      <c r="I212" s="254">
        <f t="shared" si="125"/>
        <v>14</v>
      </c>
      <c r="J212" s="254">
        <f t="shared" si="125"/>
        <v>14</v>
      </c>
      <c r="K212" s="254">
        <f t="shared" si="125"/>
        <v>14</v>
      </c>
      <c r="L212" s="254">
        <f t="shared" si="125"/>
        <v>14</v>
      </c>
      <c r="M212" s="254">
        <f t="shared" si="125"/>
        <v>14</v>
      </c>
      <c r="N212" s="254">
        <f t="shared" si="125"/>
        <v>14</v>
      </c>
      <c r="O212" s="254">
        <f t="shared" si="125"/>
        <v>14</v>
      </c>
    </row>
    <row r="213" spans="1:16" ht="18" customHeight="1" thickBot="1" x14ac:dyDescent="0.3">
      <c r="B213" s="70" t="s">
        <v>122</v>
      </c>
      <c r="C213" s="71"/>
      <c r="D213" s="254">
        <f t="shared" si="125"/>
        <v>14</v>
      </c>
      <c r="E213" s="254">
        <f t="shared" si="125"/>
        <v>14</v>
      </c>
      <c r="F213" s="254">
        <f t="shared" si="125"/>
        <v>14</v>
      </c>
      <c r="G213" s="72">
        <f t="shared" si="125"/>
        <v>15</v>
      </c>
      <c r="H213" s="72">
        <f t="shared" si="125"/>
        <v>15</v>
      </c>
      <c r="I213" s="72">
        <f t="shared" si="125"/>
        <v>15</v>
      </c>
      <c r="J213" s="72">
        <f t="shared" si="125"/>
        <v>15</v>
      </c>
      <c r="K213" s="72">
        <f t="shared" si="125"/>
        <v>15</v>
      </c>
      <c r="L213" s="72">
        <f t="shared" si="125"/>
        <v>15</v>
      </c>
      <c r="M213" s="72">
        <f t="shared" si="125"/>
        <v>15</v>
      </c>
      <c r="N213" s="72">
        <f t="shared" si="125"/>
        <v>15</v>
      </c>
      <c r="O213" s="72">
        <f t="shared" si="125"/>
        <v>15</v>
      </c>
    </row>
    <row r="214" spans="1:16" ht="18.75" x14ac:dyDescent="0.25">
      <c r="B214" s="131" t="s">
        <v>123</v>
      </c>
      <c r="C214" s="73" t="s">
        <v>124</v>
      </c>
      <c r="D214" s="255">
        <f t="shared" ref="D214:O214" si="126">D212/(D172/1000)</f>
        <v>5.0323508267433503</v>
      </c>
      <c r="E214" s="255">
        <f t="shared" si="126"/>
        <v>5.0179211469534053</v>
      </c>
      <c r="F214" s="255">
        <f t="shared" si="126"/>
        <v>5.0143266475644701</v>
      </c>
      <c r="G214" s="255">
        <f t="shared" si="126"/>
        <v>4.9928673323823114</v>
      </c>
      <c r="H214" s="255">
        <f t="shared" si="126"/>
        <v>4.9822064056939501</v>
      </c>
      <c r="I214" s="255">
        <f t="shared" si="126"/>
        <v>4.9452490286117978</v>
      </c>
      <c r="J214" s="255">
        <f t="shared" si="126"/>
        <v>4.9663001064207171</v>
      </c>
      <c r="K214" s="255">
        <f t="shared" si="126"/>
        <v>4.9627791563275432</v>
      </c>
      <c r="L214" s="256">
        <f t="shared" si="126"/>
        <v>5.0035739814152969</v>
      </c>
      <c r="M214" s="256">
        <f t="shared" si="126"/>
        <v>4.9946485907955767</v>
      </c>
      <c r="N214" s="256">
        <f t="shared" si="126"/>
        <v>4.9627791563275432</v>
      </c>
      <c r="O214" s="256">
        <f t="shared" si="126"/>
        <v>4.9592631951824302</v>
      </c>
    </row>
    <row r="215" spans="1:16" ht="19.5" thickBot="1" x14ac:dyDescent="0.3">
      <c r="B215" s="133"/>
      <c r="C215" s="257" t="s">
        <v>125</v>
      </c>
      <c r="D215" s="258">
        <f t="shared" ref="D215:O215" si="127">D208/(D172/1000)</f>
        <v>3.9539899352983463</v>
      </c>
      <c r="E215" s="258">
        <f t="shared" si="127"/>
        <v>3.9426523297491038</v>
      </c>
      <c r="F215" s="258">
        <f t="shared" si="127"/>
        <v>3.9398280802292267</v>
      </c>
      <c r="G215" s="258">
        <f t="shared" si="127"/>
        <v>3.9229671897289591</v>
      </c>
      <c r="H215" s="258">
        <f t="shared" si="127"/>
        <v>3.9145907473309607</v>
      </c>
      <c r="I215" s="258">
        <f t="shared" si="127"/>
        <v>3.8855528081949839</v>
      </c>
      <c r="J215" s="258">
        <f t="shared" si="127"/>
        <v>3.9020929407591347</v>
      </c>
      <c r="K215" s="258">
        <f t="shared" si="127"/>
        <v>3.8993264799716409</v>
      </c>
      <c r="L215" s="259">
        <f t="shared" si="127"/>
        <v>3.9313795568263044</v>
      </c>
      <c r="M215" s="259">
        <f t="shared" si="127"/>
        <v>3.9243667499108099</v>
      </c>
      <c r="N215" s="259">
        <f t="shared" si="127"/>
        <v>3.8993264799716409</v>
      </c>
      <c r="O215" s="259">
        <f t="shared" si="127"/>
        <v>3.8965639390719096</v>
      </c>
    </row>
    <row r="216" spans="1:16" x14ac:dyDescent="0.25">
      <c r="B216" s="91" t="s">
        <v>126</v>
      </c>
      <c r="C216" s="260" t="s">
        <v>127</v>
      </c>
      <c r="D216" s="30">
        <f>'[1]PIGOO '!B38</f>
        <v>211293.11</v>
      </c>
      <c r="E216" s="30">
        <f>'[1]PIGOO '!C38</f>
        <v>619267.25</v>
      </c>
      <c r="F216" s="30">
        <f>'[1]PIGOO '!D38</f>
        <v>290611.07</v>
      </c>
      <c r="G216" s="30">
        <f>'[1]PIGOO '!E38</f>
        <v>0</v>
      </c>
      <c r="H216" s="30">
        <f>'[1]PIGOO '!F38</f>
        <v>18468.96</v>
      </c>
      <c r="I216" s="30">
        <f>'[1]PIGOO '!G38</f>
        <v>340349.95999999996</v>
      </c>
      <c r="J216" s="30">
        <f>'[1]PIGOO '!H38</f>
        <v>50842.99</v>
      </c>
      <c r="K216" s="30">
        <f>'[1]PIGOO '!I38</f>
        <v>1288.79</v>
      </c>
      <c r="L216" s="30">
        <f>'[1]PIGOO '!J38</f>
        <v>0</v>
      </c>
      <c r="M216" s="30">
        <f>'[1]PIGOO '!K38</f>
        <v>0</v>
      </c>
      <c r="N216" s="30">
        <f>'[1]PIGOO '!L38</f>
        <v>0</v>
      </c>
      <c r="O216" s="30">
        <f>'[1]PIGOO '!M38</f>
        <v>0</v>
      </c>
      <c r="P216" s="15">
        <v>21</v>
      </c>
    </row>
    <row r="217" spans="1:16" ht="15.75" thickBot="1" x14ac:dyDescent="0.3">
      <c r="B217" s="91"/>
      <c r="C217" s="74" t="s">
        <v>128</v>
      </c>
      <c r="D217" s="30">
        <f>D216</f>
        <v>211293.11</v>
      </c>
      <c r="E217" s="102">
        <f>D217+E216</f>
        <v>830560.36</v>
      </c>
      <c r="F217" s="102">
        <f>E217+F216</f>
        <v>1121171.43</v>
      </c>
      <c r="G217" s="30">
        <f t="shared" ref="G217:O217" si="128">F217+G216</f>
        <v>1121171.43</v>
      </c>
      <c r="H217" s="30">
        <f t="shared" si="128"/>
        <v>1139640.3899999999</v>
      </c>
      <c r="I217" s="30">
        <f t="shared" si="128"/>
        <v>1479990.3499999999</v>
      </c>
      <c r="J217" s="30">
        <f t="shared" si="128"/>
        <v>1530833.3399999999</v>
      </c>
      <c r="K217" s="30">
        <f t="shared" si="128"/>
        <v>1532122.13</v>
      </c>
      <c r="L217" s="30">
        <f t="shared" si="128"/>
        <v>1532122.13</v>
      </c>
      <c r="M217" s="30">
        <f t="shared" si="128"/>
        <v>1532122.13</v>
      </c>
      <c r="N217" s="30">
        <f t="shared" si="128"/>
        <v>1532122.13</v>
      </c>
      <c r="O217" s="30">
        <f t="shared" si="128"/>
        <v>1532122.13</v>
      </c>
    </row>
    <row r="218" spans="1:16" x14ac:dyDescent="0.25">
      <c r="A218" s="75" t="s">
        <v>129</v>
      </c>
      <c r="B218" s="89" t="s">
        <v>130</v>
      </c>
      <c r="C218" s="76" t="s">
        <v>131</v>
      </c>
      <c r="D218" s="77">
        <v>20092.490000000002</v>
      </c>
      <c r="E218" s="77">
        <v>40184.980000000003</v>
      </c>
      <c r="F218" s="77">
        <v>60277.47</v>
      </c>
      <c r="G218" s="77">
        <v>80369.47</v>
      </c>
      <c r="H218" s="49">
        <v>93640</v>
      </c>
      <c r="I218" s="49">
        <v>120552</v>
      </c>
      <c r="J218" s="49">
        <v>131096</v>
      </c>
      <c r="K218" s="49">
        <v>149824</v>
      </c>
      <c r="L218" s="49">
        <f>'[1]PIGOO '!J56</f>
        <v>180828</v>
      </c>
      <c r="M218" s="49">
        <f>'[1]PIGOO '!K56</f>
        <v>200920</v>
      </c>
      <c r="N218" s="49">
        <f>'[1]PIGOO '!L56</f>
        <v>0</v>
      </c>
      <c r="O218" s="49">
        <v>0</v>
      </c>
    </row>
    <row r="219" spans="1:16" x14ac:dyDescent="0.25">
      <c r="A219" s="78"/>
      <c r="B219" s="91"/>
      <c r="C219" s="76" t="s">
        <v>132</v>
      </c>
      <c r="D219" s="102">
        <f>'[1]PIGOO '!B47</f>
        <v>0</v>
      </c>
      <c r="E219" s="102">
        <f>'[1]PIGOO '!C47</f>
        <v>0</v>
      </c>
      <c r="F219" s="102">
        <v>26283.75</v>
      </c>
      <c r="G219" s="102">
        <v>33082.61</v>
      </c>
      <c r="H219" s="102">
        <v>45870.13</v>
      </c>
      <c r="I219" s="102">
        <v>29415.599999999999</v>
      </c>
      <c r="J219" s="30">
        <v>0</v>
      </c>
      <c r="K219" s="30">
        <v>0</v>
      </c>
      <c r="L219" s="30">
        <f>'[1]PIGOO '!J57</f>
        <v>0</v>
      </c>
      <c r="M219" s="30">
        <f>'[1]PIGOO '!K57</f>
        <v>0</v>
      </c>
      <c r="N219" s="30">
        <f>'[1]PIGOO '!L57</f>
        <v>0</v>
      </c>
      <c r="O219" s="30">
        <v>0</v>
      </c>
    </row>
    <row r="220" spans="1:16" ht="15.75" thickBot="1" x14ac:dyDescent="0.3">
      <c r="A220" s="79"/>
      <c r="B220" s="98"/>
      <c r="C220" s="80" t="s">
        <v>133</v>
      </c>
      <c r="D220" s="175">
        <f>'[1]PIGOO '!B48</f>
        <v>100</v>
      </c>
      <c r="E220" s="175">
        <f>'[1]PIGOO '!C48</f>
        <v>100</v>
      </c>
      <c r="F220" s="261">
        <v>100</v>
      </c>
      <c r="G220" s="175">
        <v>100</v>
      </c>
      <c r="H220" s="175">
        <v>100</v>
      </c>
      <c r="I220" s="175">
        <v>100</v>
      </c>
      <c r="J220" s="206">
        <v>100</v>
      </c>
      <c r="K220" s="206">
        <v>100</v>
      </c>
      <c r="L220" s="206">
        <f>'[1]PIGOO '!J58</f>
        <v>100</v>
      </c>
      <c r="M220" s="206">
        <f>'[1]PIGOO '!K58</f>
        <v>100</v>
      </c>
      <c r="N220" s="206">
        <f>'[1]PIGOO '!L58</f>
        <v>100</v>
      </c>
      <c r="O220" s="206">
        <v>100</v>
      </c>
    </row>
    <row r="221" spans="1:16" ht="17.25" customHeight="1" x14ac:dyDescent="0.25">
      <c r="A221" s="83"/>
      <c r="B221" s="84"/>
      <c r="C221" s="85"/>
      <c r="D221" s="86"/>
      <c r="E221" s="86"/>
      <c r="F221" s="87"/>
      <c r="G221" s="86"/>
      <c r="H221" s="86"/>
      <c r="I221" s="86"/>
      <c r="J221" s="88"/>
      <c r="K221" s="88"/>
      <c r="L221" s="88"/>
      <c r="M221" s="88"/>
      <c r="N221" s="88"/>
      <c r="O221" s="88"/>
    </row>
    <row r="222" spans="1:16" ht="15" customHeight="1" x14ac:dyDescent="0.25">
      <c r="A222" s="83"/>
      <c r="B222" s="84"/>
      <c r="C222" s="85"/>
      <c r="D222" s="86"/>
      <c r="E222" s="86"/>
      <c r="F222" s="87"/>
      <c r="G222" s="86"/>
      <c r="H222" s="86"/>
      <c r="I222" s="86"/>
      <c r="J222" s="88"/>
      <c r="K222" s="88"/>
      <c r="L222" s="88"/>
      <c r="M222" s="88"/>
      <c r="N222" s="88"/>
      <c r="O222" s="88"/>
    </row>
    <row r="223" spans="1:16" x14ac:dyDescent="0.15">
      <c r="A223" s="269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6" x14ac:dyDescent="0.15">
      <c r="A224" s="270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28" x14ac:dyDescent="0.1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28" x14ac:dyDescent="0.15">
      <c r="A226" s="81" t="s">
        <v>134</v>
      </c>
      <c r="B226" s="81"/>
      <c r="C226" s="81"/>
      <c r="D226" s="81"/>
      <c r="E226" s="81" t="s">
        <v>135</v>
      </c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28" s="2" customFormat="1" x14ac:dyDescent="0.15">
      <c r="A227" s="81"/>
      <c r="B227" s="81" t="s">
        <v>136</v>
      </c>
      <c r="C227" s="81"/>
      <c r="D227" s="81"/>
      <c r="E227" s="81"/>
      <c r="F227" s="81" t="s">
        <v>137</v>
      </c>
      <c r="G227" s="81"/>
      <c r="H227" s="81"/>
      <c r="I227" s="81"/>
      <c r="J227" s="81"/>
      <c r="K227" s="81"/>
      <c r="L227" s="81"/>
      <c r="M227" s="81"/>
      <c r="N227" s="81"/>
      <c r="O227" s="81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s="2" customFormat="1" x14ac:dyDescent="0.15">
      <c r="A228" s="81"/>
      <c r="B228" s="81" t="s">
        <v>138</v>
      </c>
      <c r="C228" s="81"/>
      <c r="D228" s="81"/>
      <c r="E228" s="81"/>
      <c r="F228" s="81" t="s">
        <v>139</v>
      </c>
      <c r="G228" s="81"/>
      <c r="H228" s="81"/>
      <c r="I228" s="81"/>
      <c r="J228" s="81"/>
      <c r="K228" s="81"/>
      <c r="L228" s="81"/>
      <c r="M228" s="81"/>
      <c r="N228" s="81"/>
      <c r="O228" s="81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s="2" customFormat="1" x14ac:dyDescent="0.25">
      <c r="A229" s="4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s="2" customFormat="1" x14ac:dyDescent="0.25">
      <c r="A230" s="4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s="2" customFormat="1" x14ac:dyDescent="0.25">
      <c r="A231" s="4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</sheetData>
  <mergeCells count="75">
    <mergeCell ref="B214:B215"/>
    <mergeCell ref="B216:B217"/>
    <mergeCell ref="A218:A220"/>
    <mergeCell ref="B218:B220"/>
    <mergeCell ref="B208:C208"/>
    <mergeCell ref="B209:C209"/>
    <mergeCell ref="B210:C210"/>
    <mergeCell ref="B211:C211"/>
    <mergeCell ref="B212:C212"/>
    <mergeCell ref="B213:C213"/>
    <mergeCell ref="A163:A191"/>
    <mergeCell ref="B163:B185"/>
    <mergeCell ref="A192:A207"/>
    <mergeCell ref="B192:B195"/>
    <mergeCell ref="B196:B199"/>
    <mergeCell ref="B200:B203"/>
    <mergeCell ref="B204:B207"/>
    <mergeCell ref="A140:A141"/>
    <mergeCell ref="B140:B145"/>
    <mergeCell ref="A146:A147"/>
    <mergeCell ref="B146:B151"/>
    <mergeCell ref="B152:B154"/>
    <mergeCell ref="A155:A156"/>
    <mergeCell ref="B155:B162"/>
    <mergeCell ref="A160:A162"/>
    <mergeCell ref="A122:A123"/>
    <mergeCell ref="B122:B127"/>
    <mergeCell ref="A128:A129"/>
    <mergeCell ref="B128:B133"/>
    <mergeCell ref="A134:A135"/>
    <mergeCell ref="B134:B139"/>
    <mergeCell ref="O97:O98"/>
    <mergeCell ref="B99:B109"/>
    <mergeCell ref="A110:A111"/>
    <mergeCell ref="B110:B115"/>
    <mergeCell ref="A116:A117"/>
    <mergeCell ref="B116:B121"/>
    <mergeCell ref="I97:I98"/>
    <mergeCell ref="J97:J98"/>
    <mergeCell ref="K97:K98"/>
    <mergeCell ref="L97:L98"/>
    <mergeCell ref="M97:M98"/>
    <mergeCell ref="N97:N98"/>
    <mergeCell ref="B85:B87"/>
    <mergeCell ref="B88:B90"/>
    <mergeCell ref="B91:B93"/>
    <mergeCell ref="B95:B96"/>
    <mergeCell ref="G97:G98"/>
    <mergeCell ref="H97:H98"/>
    <mergeCell ref="A61:A62"/>
    <mergeCell ref="B61:B66"/>
    <mergeCell ref="A67:A68"/>
    <mergeCell ref="B67:B72"/>
    <mergeCell ref="B73:B78"/>
    <mergeCell ref="A79:A80"/>
    <mergeCell ref="B79:B84"/>
    <mergeCell ref="B40:B45"/>
    <mergeCell ref="A46:A47"/>
    <mergeCell ref="B46:B51"/>
    <mergeCell ref="B52:B54"/>
    <mergeCell ref="A55:A56"/>
    <mergeCell ref="B55:B60"/>
    <mergeCell ref="A19:A20"/>
    <mergeCell ref="B19:B24"/>
    <mergeCell ref="A25:A26"/>
    <mergeCell ref="B25:B30"/>
    <mergeCell ref="B31:B33"/>
    <mergeCell ref="A34:A35"/>
    <mergeCell ref="B34:B39"/>
    <mergeCell ref="A1:O4"/>
    <mergeCell ref="B6:C6"/>
    <mergeCell ref="A7:A8"/>
    <mergeCell ref="B7:B12"/>
    <mergeCell ref="A13:A14"/>
    <mergeCell ref="B13:B18"/>
  </mergeCells>
  <pageMargins left="0.31496062992125984" right="0.31496062992125984" top="0.35433070866141736" bottom="0.35433070866141736" header="0.31496062992125984" footer="0.31496062992125984"/>
  <pageSetup paperSize="122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INDICADORES</vt:lpstr>
      <vt:lpstr>Hoja1</vt:lpstr>
      <vt:lpstr>Hoja2</vt:lpstr>
      <vt:lpstr>Hoja3</vt:lpstr>
      <vt:lpstr>INDICADORES!Área_de_impresión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2023-01-30T20:58:44Z</cp:lastPrinted>
  <dcterms:created xsi:type="dcterms:W3CDTF">2023-01-30T20:52:54Z</dcterms:created>
  <dcterms:modified xsi:type="dcterms:W3CDTF">2023-01-30T20:59:14Z</dcterms:modified>
</cp:coreProperties>
</file>